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Cody\Downloads\"/>
    </mc:Choice>
  </mc:AlternateContent>
  <xr:revisionPtr revIDLastSave="0" documentId="8_{350A3566-523E-4934-B355-99597E74605F}" xr6:coauthVersionLast="45" xr6:coauthVersionMax="45" xr10:uidLastSave="{00000000-0000-0000-0000-000000000000}"/>
  <bookViews>
    <workbookView xWindow="-108" yWindow="-108" windowWidth="23256" windowHeight="12576" tabRatio="500" activeTab="1" xr2:uid="{00000000-000D-0000-FFFF-FFFF00000000}"/>
  </bookViews>
  <sheets>
    <sheet name="Instructions" sheetId="6" r:id="rId1"/>
    <sheet name="Turnover Cost Calculator" sheetId="1" r:id="rId2"/>
    <sheet name="ROI Table" sheetId="3" r:id="rId3"/>
    <sheet name="Position 1" sheetId="2" r:id="rId4"/>
    <sheet name="Position 2" sheetId="4" r:id="rId5"/>
    <sheet name="Position 3" sheetId="5" r:id="rId6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9" i="2" s="1"/>
  <c r="C29" i="1"/>
  <c r="C7" i="4"/>
  <c r="C9" i="4" s="1"/>
  <c r="D29" i="1"/>
  <c r="C6" i="3" s="1"/>
  <c r="C7" i="5"/>
  <c r="C9" i="5" s="1"/>
  <c r="C10" i="5" s="1"/>
  <c r="E29" i="1"/>
  <c r="F27" i="1"/>
  <c r="B8" i="3"/>
  <c r="B3" i="5"/>
  <c r="B2" i="5"/>
  <c r="B3" i="4"/>
  <c r="B2" i="4"/>
  <c r="C19" i="5"/>
  <c r="C20" i="5" s="1"/>
  <c r="C27" i="5" s="1"/>
  <c r="C24" i="5"/>
  <c r="C31" i="5"/>
  <c r="C34" i="5" s="1"/>
  <c r="C19" i="4"/>
  <c r="C20" i="4"/>
  <c r="C24" i="4"/>
  <c r="C31" i="4"/>
  <c r="C34" i="4"/>
  <c r="B3" i="2"/>
  <c r="B2" i="2"/>
  <c r="C19" i="2"/>
  <c r="C20" i="2"/>
  <c r="C24" i="2"/>
  <c r="C31" i="2"/>
  <c r="C34" i="2"/>
  <c r="C8" i="3" l="1"/>
  <c r="C27" i="4"/>
  <c r="C27" i="2"/>
  <c r="F29" i="1"/>
  <c r="B10" i="1"/>
  <c r="F28" i="1"/>
  <c r="C12" i="5"/>
  <c r="C15" i="5" s="1"/>
  <c r="C37" i="5"/>
  <c r="C39" i="5" s="1"/>
  <c r="C7" i="3"/>
  <c r="C10" i="2"/>
  <c r="B9" i="3"/>
  <c r="C10" i="4"/>
  <c r="C9" i="3" l="1"/>
  <c r="B10" i="3"/>
  <c r="C37" i="4"/>
  <c r="C39" i="4" s="1"/>
  <c r="C12" i="4"/>
  <c r="C15" i="4" s="1"/>
  <c r="D41" i="4" s="1"/>
  <c r="D41" i="5"/>
  <c r="C37" i="2"/>
  <c r="C39" i="2" s="1"/>
  <c r="C12" i="2"/>
  <c r="C15" i="2" s="1"/>
  <c r="D41" i="2" s="1"/>
  <c r="C30" i="1" l="1"/>
  <c r="D42" i="2"/>
  <c r="C10" i="3"/>
  <c r="B11" i="3"/>
  <c r="D42" i="5"/>
  <c r="E30" i="1"/>
  <c r="E31" i="1" s="1"/>
  <c r="D30" i="1"/>
  <c r="D31" i="1" s="1"/>
  <c r="D42" i="4"/>
  <c r="C11" i="3" l="1"/>
  <c r="B12" i="3"/>
  <c r="F30" i="1"/>
  <c r="B13" i="1" s="1"/>
  <c r="C31" i="1"/>
  <c r="F31" i="1" s="1"/>
  <c r="B7" i="1" s="1"/>
  <c r="C12" i="3" l="1"/>
  <c r="B13" i="3"/>
  <c r="D12" i="3"/>
  <c r="D7" i="3"/>
  <c r="D6" i="3"/>
  <c r="B20" i="1"/>
  <c r="D8" i="3"/>
  <c r="D9" i="3"/>
  <c r="D10" i="3"/>
  <c r="D11" i="3"/>
  <c r="C13" i="3" l="1"/>
  <c r="D13" i="3"/>
  <c r="B14" i="3"/>
  <c r="C14" i="3" l="1"/>
  <c r="B15" i="3"/>
  <c r="D14" i="3"/>
  <c r="D15" i="3" l="1"/>
  <c r="C15" i="3"/>
  <c r="B16" i="3"/>
  <c r="C16" i="3" l="1"/>
  <c r="B17" i="3"/>
  <c r="D16" i="3"/>
  <c r="C17" i="3" l="1"/>
  <c r="B18" i="3"/>
  <c r="D17" i="3"/>
  <c r="C18" i="3" l="1"/>
  <c r="B19" i="3"/>
  <c r="D18" i="3"/>
  <c r="D19" i="3" l="1"/>
  <c r="C19" i="3"/>
  <c r="B20" i="3"/>
  <c r="C20" i="3" l="1"/>
  <c r="B21" i="3"/>
  <c r="D20" i="3"/>
  <c r="C21" i="3" l="1"/>
  <c r="D21" i="3"/>
  <c r="B22" i="3"/>
  <c r="C22" i="3" l="1"/>
  <c r="D22" i="3"/>
  <c r="B23" i="3"/>
  <c r="D23" i="3" l="1"/>
  <c r="C23" i="3"/>
  <c r="B24" i="3"/>
  <c r="C24" i="3" l="1"/>
  <c r="B25" i="3"/>
  <c r="D24" i="3"/>
  <c r="D25" i="3" l="1"/>
  <c r="C25" i="3"/>
  <c r="B26" i="3"/>
  <c r="C26" i="3" l="1"/>
  <c r="B27" i="3"/>
  <c r="D26" i="3"/>
  <c r="D27" i="3" l="1"/>
  <c r="C27" i="3"/>
  <c r="B28" i="3"/>
  <c r="C28" i="3" l="1"/>
  <c r="B29" i="3"/>
  <c r="D28" i="3"/>
  <c r="B30" i="3" l="1"/>
  <c r="C29" i="3"/>
  <c r="D29" i="3"/>
  <c r="C30" i="3" l="1"/>
  <c r="B31" i="3"/>
  <c r="D30" i="3"/>
  <c r="D31" i="3" l="1"/>
  <c r="C31" i="3"/>
  <c r="B32" i="3"/>
  <c r="C32" i="3" l="1"/>
  <c r="B33" i="3"/>
  <c r="D32" i="3"/>
  <c r="D33" i="3" l="1"/>
  <c r="B34" i="3"/>
  <c r="C33" i="3"/>
  <c r="C34" i="3" l="1"/>
  <c r="B35" i="3"/>
  <c r="D34" i="3"/>
  <c r="D35" i="3" l="1"/>
  <c r="C35" i="3"/>
  <c r="B36" i="3"/>
  <c r="C36" i="3" l="1"/>
  <c r="B37" i="3"/>
  <c r="D36" i="3"/>
  <c r="B38" i="3" l="1"/>
  <c r="C37" i="3"/>
  <c r="D37" i="3"/>
  <c r="C38" i="3" l="1"/>
  <c r="D38" i="3"/>
</calcChain>
</file>

<file path=xl/sharedStrings.xml><?xml version="1.0" encoding="utf-8"?>
<sst xmlns="http://schemas.openxmlformats.org/spreadsheetml/2006/main" count="197" uniqueCount="93">
  <si>
    <t>Average Cost Per Employee</t>
  </si>
  <si>
    <t>Inputs</t>
  </si>
  <si>
    <t>Annual Salary</t>
  </si>
  <si>
    <t>Sales Reps</t>
  </si>
  <si>
    <t>COST</t>
  </si>
  <si>
    <t>NOTES</t>
  </si>
  <si>
    <t>Based on 235 working days</t>
  </si>
  <si>
    <t>Daily Cost of Covering for the Position</t>
  </si>
  <si>
    <t># of Days Position Vacant</t>
  </si>
  <si>
    <t>Total Cost to "Cover" Position</t>
  </si>
  <si>
    <t>HR or Hiring Manager Salary</t>
  </si>
  <si>
    <t>HR or Hiring Manager Hourly Rate</t>
  </si>
  <si>
    <t>Based on 235 working days &amp; 7.5hrs per day</t>
  </si>
  <si>
    <t>Departing Employee - Exit Interview Cost</t>
  </si>
  <si>
    <t>assumed, 3hrs of HR managed consumed</t>
  </si>
  <si>
    <t>Departing Employee - Other Seperation Costs</t>
  </si>
  <si>
    <t>New Hire - Resume Screening (Hours)</t>
  </si>
  <si>
    <t>New Hire - Interviews (Hours)</t>
  </si>
  <si>
    <t>Total Hours to Fill Position</t>
  </si>
  <si>
    <t>New Hire - Advertising Costs</t>
  </si>
  <si>
    <t>New Hire - Other Admin Costs</t>
  </si>
  <si>
    <t>Separation Cost &amp; Cost to Hire Replacement</t>
  </si>
  <si>
    <t>Mentor or Manager Salary</t>
  </si>
  <si>
    <t>Mentor or Manager Onboarding Daily Rate</t>
  </si>
  <si>
    <t>Total Training Days Consumed</t>
  </si>
  <si>
    <t>Other Training Costs</t>
  </si>
  <si>
    <t>Total New Hire Training Cost</t>
  </si>
  <si>
    <t>Daily Employee Cost</t>
  </si>
  <si>
    <t>Days to 100% Productivity</t>
  </si>
  <si>
    <t>Prior to reaching 100%, assume individual performs at 50% of replaced employee</t>
  </si>
  <si>
    <t>Daily Cost for Departing Employee %</t>
  </si>
  <si>
    <t>Percent of Annual Salary</t>
  </si>
  <si>
    <t>Employees In Position</t>
  </si>
  <si>
    <t>Annual Turnover %</t>
  </si>
  <si>
    <t>Annual Turnover #</t>
  </si>
  <si>
    <t>Total Cost</t>
  </si>
  <si>
    <t>Reduction in Turnover</t>
  </si>
  <si>
    <t>Position 3</t>
  </si>
  <si>
    <t>Position Title</t>
  </si>
  <si>
    <t>Position 1</t>
  </si>
  <si>
    <t>Position 2</t>
  </si>
  <si>
    <t>Call Center Rep</t>
  </si>
  <si>
    <t>Annual Cost of Turnover</t>
  </si>
  <si>
    <t>Total Cost of Turnover Per Employee</t>
  </si>
  <si>
    <t>Current Employee Annual Base Salary</t>
  </si>
  <si>
    <t>Current Employee Annual Benefits %</t>
  </si>
  <si>
    <t>Current Employee Annual Benefits Cost</t>
  </si>
  <si>
    <t>Current Employee Daily Cost (Salary + Benefits)</t>
  </si>
  <si>
    <t>COST TO HIRE REPLACEMENT</t>
  </si>
  <si>
    <t>Total Productivity Loss Cost</t>
  </si>
  <si>
    <t>COST TO "COVER" POSITION</t>
  </si>
  <si>
    <t xml:space="preserve"> COST OF NEW HIRE TRAINING</t>
  </si>
  <si>
    <t>COST OF LOST PRODUCTIVITY</t>
  </si>
  <si>
    <r>
      <t xml:space="preserve">CALCULATION FORMULA = </t>
    </r>
    <r>
      <rPr>
        <i/>
        <sz val="12"/>
        <color theme="1"/>
        <rFont val="Calibri (Body)"/>
      </rPr>
      <t>Cost to "Cover" Position</t>
    </r>
    <r>
      <rPr>
        <i/>
        <sz val="12"/>
        <color theme="0" tint="-0.499984740745262"/>
        <rFont val="Calibri"/>
        <family val="2"/>
        <scheme val="minor"/>
      </rPr>
      <t xml:space="preserve"> + </t>
    </r>
    <r>
      <rPr>
        <i/>
        <sz val="12"/>
        <color theme="1"/>
        <rFont val="Calibri (Body)"/>
      </rPr>
      <t>Cost to Hire Replacement</t>
    </r>
    <r>
      <rPr>
        <i/>
        <sz val="12"/>
        <color theme="0" tint="-0.499984740745262"/>
        <rFont val="Calibri"/>
        <family val="2"/>
        <scheme val="minor"/>
      </rPr>
      <t xml:space="preserve"> + </t>
    </r>
    <r>
      <rPr>
        <i/>
        <sz val="12"/>
        <rFont val="Calibri"/>
        <family val="2"/>
        <scheme val="minor"/>
      </rPr>
      <t xml:space="preserve">Cost of </t>
    </r>
    <r>
      <rPr>
        <i/>
        <sz val="12"/>
        <rFont val="Calibri (Body)"/>
      </rPr>
      <t>New Hire Training</t>
    </r>
    <r>
      <rPr>
        <i/>
        <sz val="12"/>
        <color theme="0" tint="-0.499984740745262"/>
        <rFont val="Calibri"/>
        <family val="2"/>
        <scheme val="minor"/>
      </rPr>
      <t xml:space="preserve"> + </t>
    </r>
    <r>
      <rPr>
        <i/>
        <sz val="12"/>
        <rFont val="Calibri"/>
        <family val="2"/>
        <scheme val="minor"/>
      </rPr>
      <t xml:space="preserve">Cost of Lost </t>
    </r>
    <r>
      <rPr>
        <i/>
        <sz val="12"/>
        <rFont val="Calibri (Body)"/>
      </rPr>
      <t>Productivity</t>
    </r>
  </si>
  <si>
    <t>Cost To Replace 1 Employee</t>
  </si>
  <si>
    <t>Account Executive</t>
  </si>
  <si>
    <t>TOTAL</t>
  </si>
  <si>
    <t>Annual Employees Turning Over</t>
  </si>
  <si>
    <r>
      <rPr>
        <b/>
        <sz val="12"/>
        <color theme="1"/>
        <rFont val="Calibri"/>
        <family val="2"/>
        <scheme val="minor"/>
      </rPr>
      <t xml:space="preserve">Company: </t>
    </r>
    <r>
      <rPr>
        <sz val="12"/>
        <color theme="1"/>
        <rFont val="Calibri"/>
        <family val="2"/>
        <scheme val="minor"/>
      </rPr>
      <t>ACME. Co,</t>
    </r>
  </si>
  <si>
    <t>Potential Savings</t>
  </si>
  <si>
    <t>Savings From Reducing Turnover</t>
  </si>
  <si>
    <t>Cost of Turnover Calculator</t>
  </si>
  <si>
    <t>Employees Retained</t>
  </si>
  <si>
    <t>Company Savings</t>
  </si>
  <si>
    <t>How to Use This Calculator</t>
  </si>
  <si>
    <t>If we could reduce turnover by...</t>
  </si>
  <si>
    <t>Disclamer</t>
  </si>
  <si>
    <t>This document is meant for illustrative purposes only. Please check with your legal counsel before use.</t>
  </si>
  <si>
    <t>INSTRUCTIONS</t>
  </si>
  <si>
    <t>Caclulator Created By</t>
  </si>
  <si>
    <r>
      <t xml:space="preserve">2) Update the cells with </t>
    </r>
    <r>
      <rPr>
        <sz val="14"/>
        <color rgb="FF0070C0"/>
        <rFont val="Calibri (Body)"/>
      </rPr>
      <t>BLUE</t>
    </r>
    <r>
      <rPr>
        <sz val="14"/>
        <color theme="1"/>
        <rFont val="Calibri"/>
        <family val="2"/>
        <scheme val="minor"/>
      </rPr>
      <t xml:space="preserve"> text ONLY - All other fields are auto generated</t>
    </r>
  </si>
  <si>
    <t>How to Add More Positions</t>
  </si>
  <si>
    <t>How to Remove a Position</t>
  </si>
  <si>
    <t>2) Delete the selected columns</t>
  </si>
  <si>
    <t>www.journeyfront.com</t>
  </si>
  <si>
    <t>Journeyfront, Inc.</t>
  </si>
  <si>
    <t>Cost of Turnover Calculator - By Journeyfront</t>
  </si>
  <si>
    <t>5) Return to the "Turnover Cost Calculator" tab to view the summary of your results</t>
  </si>
  <si>
    <t>How to View Your Potential Cost Savings</t>
  </si>
  <si>
    <t>2) You will see the potential savings below the previous field</t>
  </si>
  <si>
    <t>3) Alternately, you can click on the "ROI Table" tab and see a table showing the potential savings in table form</t>
  </si>
  <si>
    <t>3) Delete the corresponding tab(s) for the position(s) you deleted in step 1</t>
  </si>
  <si>
    <r>
      <t xml:space="preserve">If you would like to add additional positions, or would like help with any other customizations, please contact us by emailing </t>
    </r>
    <r>
      <rPr>
        <u/>
        <sz val="14"/>
        <color rgb="FF00B0F0"/>
        <rFont val="Calibri (Body)"/>
      </rPr>
      <t>contact@journeyfront.com</t>
    </r>
  </si>
  <si>
    <t>ROI on Reducing Turnover</t>
  </si>
  <si>
    <t>1) Start with the "Turnover Cost Calculator" tab</t>
  </si>
  <si>
    <t>4) Edit the details of each tab to fine tune the cost of turnover for each position</t>
  </si>
  <si>
    <t>1) On the "Turnover Cost Calculator" tab, select the colum(s) of the position(s) you want to delete</t>
  </si>
  <si>
    <t>Time other employees spend covering for the employee that left</t>
  </si>
  <si>
    <t xml:space="preserve">Severance, going away party, letting them keep company property (bags, clothes, etc.) </t>
  </si>
  <si>
    <t>Daily Cost of new hire at same cost as departing employee</t>
  </si>
  <si>
    <t>Severance, going away party, letting them keep company property (bags, clothes, etc.)</t>
  </si>
  <si>
    <t>1) On the "Turnover Cost Calculator" tab, change the field labeled "If we could reduce turnover by…" to your desired percentage</t>
  </si>
  <si>
    <t>3) To update additional details on each position, click on the individual tabs labeled "Position 1," "Position 2," or "Position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</si>
</sst>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</numFmts>
  <fonts count="3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Helvetica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Helvetica"/>
      <family val="2"/>
    </font>
    <font>
      <sz val="14"/>
      <color rgb="FF0070C0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24"/>
      <color rgb="FF00B0F0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i/>
      <sz val="12"/>
      <color theme="1"/>
      <name val="Calibri (Body)"/>
    </font>
    <font>
      <i/>
      <sz val="12"/>
      <name val="Calibri"/>
      <family val="2"/>
      <scheme val="minor"/>
    </font>
    <font>
      <i/>
      <sz val="12"/>
      <name val="Calibri (Body)"/>
    </font>
    <font>
      <sz val="14"/>
      <color theme="0" tint="-4.9989318521683403E-2"/>
      <name val="Calibri"/>
      <family val="2"/>
      <scheme val="minor"/>
    </font>
    <font>
      <sz val="36"/>
      <name val="Calibri"/>
      <family val="2"/>
      <scheme val="minor"/>
    </font>
    <font>
      <sz val="36"/>
      <color rgb="FF0070C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rgb="FF0070C0"/>
      <name val="Calibri (Body)"/>
    </font>
    <font>
      <b/>
      <sz val="14"/>
      <color rgb="FF000000"/>
      <name val="Calibri"/>
      <family val="2"/>
      <scheme val="minor"/>
    </font>
    <font>
      <u/>
      <sz val="14"/>
      <color rgb="FF00B0F0"/>
      <name val="Calibri (Body)"/>
    </font>
    <font>
      <u/>
      <sz val="12"/>
      <color theme="10"/>
      <name val="Calibri"/>
      <family val="2"/>
      <scheme val="minor"/>
    </font>
    <font>
      <sz val="18"/>
      <color rgb="FF00B0F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31323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85">
    <xf numFmtId="0" fontId="0" fillId="0" borderId="0" xfId="0"/>
    <xf numFmtId="0" fontId="4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/>
    </xf>
    <xf numFmtId="0" fontId="0" fillId="3" borderId="0" xfId="0" applyFont="1" applyFill="1" applyAlignment="1">
      <alignment horizontal="left"/>
    </xf>
    <xf numFmtId="0" fontId="0" fillId="3" borderId="0" xfId="0" applyFont="1" applyFill="1"/>
    <xf numFmtId="0" fontId="15" fillId="3" borderId="0" xfId="0" applyFont="1" applyFill="1" applyAlignment="1">
      <alignment horizontal="left"/>
    </xf>
    <xf numFmtId="0" fontId="4" fillId="3" borderId="0" xfId="0" applyFont="1" applyFill="1"/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left"/>
    </xf>
    <xf numFmtId="0" fontId="0" fillId="3" borderId="0" xfId="0" applyFill="1"/>
    <xf numFmtId="0" fontId="13" fillId="3" borderId="0" xfId="0" applyFont="1" applyFill="1" applyAlignment="1">
      <alignment horizontal="left"/>
    </xf>
    <xf numFmtId="0" fontId="3" fillId="3" borderId="0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4" fillId="3" borderId="0" xfId="0" applyNumberFormat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164" fontId="8" fillId="3" borderId="0" xfId="0" applyNumberFormat="1" applyFont="1" applyFill="1" applyBorder="1" applyAlignment="1">
      <alignment horizontal="left" vertical="center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2" fontId="4" fillId="3" borderId="0" xfId="0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 wrapText="1"/>
    </xf>
    <xf numFmtId="164" fontId="0" fillId="3" borderId="0" xfId="0" applyNumberFormat="1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16" fillId="5" borderId="0" xfId="0" applyFont="1" applyFill="1" applyBorder="1" applyAlignment="1">
      <alignment horizontal="left" vertical="center" wrapText="1"/>
    </xf>
    <xf numFmtId="164" fontId="16" fillId="5" borderId="0" xfId="0" applyNumberFormat="1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center" vertical="center"/>
    </xf>
    <xf numFmtId="0" fontId="0" fillId="7" borderId="0" xfId="0" applyFont="1" applyFill="1"/>
    <xf numFmtId="0" fontId="14" fillId="3" borderId="0" xfId="0" applyFont="1" applyFill="1" applyAlignment="1">
      <alignment vertical="center"/>
    </xf>
    <xf numFmtId="9" fontId="18" fillId="3" borderId="0" xfId="3" applyFont="1" applyFill="1" applyBorder="1" applyAlignment="1">
      <alignment horizontal="left" vertical="center"/>
    </xf>
    <xf numFmtId="1" fontId="18" fillId="3" borderId="0" xfId="0" applyNumberFormat="1" applyFont="1" applyFill="1" applyBorder="1" applyAlignment="1">
      <alignment horizontal="left" vertical="center"/>
    </xf>
    <xf numFmtId="164" fontId="18" fillId="3" borderId="0" xfId="0" applyNumberFormat="1" applyFont="1" applyFill="1" applyBorder="1" applyAlignment="1">
      <alignment horizontal="left" vertical="center"/>
    </xf>
    <xf numFmtId="2" fontId="18" fillId="3" borderId="0" xfId="0" applyNumberFormat="1" applyFont="1" applyFill="1" applyBorder="1" applyAlignment="1">
      <alignment horizontal="left" vertical="center"/>
    </xf>
    <xf numFmtId="165" fontId="18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 vertical="center"/>
    </xf>
    <xf numFmtId="165" fontId="9" fillId="3" borderId="0" xfId="0" applyNumberFormat="1" applyFont="1" applyFill="1" applyBorder="1" applyAlignment="1">
      <alignment horizontal="left" vertical="center"/>
    </xf>
    <xf numFmtId="165" fontId="4" fillId="3" borderId="0" xfId="0" applyNumberFormat="1" applyFont="1" applyFill="1" applyBorder="1" applyAlignment="1">
      <alignment horizontal="left" vertical="center"/>
    </xf>
    <xf numFmtId="165" fontId="20" fillId="6" borderId="5" xfId="0" applyNumberFormat="1" applyFont="1" applyFill="1" applyBorder="1" applyAlignment="1">
      <alignment horizontal="left" vertical="center"/>
    </xf>
    <xf numFmtId="0" fontId="21" fillId="3" borderId="0" xfId="0" applyFont="1" applyFill="1"/>
    <xf numFmtId="9" fontId="10" fillId="4" borderId="0" xfId="3" applyFont="1" applyFill="1" applyBorder="1" applyAlignment="1">
      <alignment horizontal="left" vertical="center"/>
    </xf>
    <xf numFmtId="0" fontId="3" fillId="3" borderId="4" xfId="0" applyFont="1" applyFill="1" applyBorder="1"/>
    <xf numFmtId="0" fontId="3" fillId="3" borderId="4" xfId="0" applyFont="1" applyFill="1" applyBorder="1" applyAlignment="1">
      <alignment horizontal="center"/>
    </xf>
    <xf numFmtId="0" fontId="4" fillId="3" borderId="0" xfId="0" applyFont="1" applyFill="1" applyBorder="1"/>
    <xf numFmtId="0" fontId="18" fillId="3" borderId="0" xfId="0" applyFont="1" applyFill="1" applyBorder="1" applyAlignment="1">
      <alignment horizontal="center"/>
    </xf>
    <xf numFmtId="165" fontId="18" fillId="3" borderId="0" xfId="2" applyNumberFormat="1" applyFont="1" applyFill="1" applyBorder="1" applyAlignment="1">
      <alignment horizontal="center"/>
    </xf>
    <xf numFmtId="9" fontId="18" fillId="3" borderId="0" xfId="0" applyNumberFormat="1" applyFont="1" applyFill="1" applyBorder="1" applyAlignment="1">
      <alignment horizontal="center"/>
    </xf>
    <xf numFmtId="1" fontId="4" fillId="3" borderId="0" xfId="1" applyNumberFormat="1" applyFont="1" applyFill="1" applyBorder="1" applyAlignment="1">
      <alignment horizontal="center"/>
    </xf>
    <xf numFmtId="0" fontId="4" fillId="3" borderId="2" xfId="0" applyFont="1" applyFill="1" applyBorder="1"/>
    <xf numFmtId="165" fontId="4" fillId="3" borderId="2" xfId="1" applyNumberFormat="1" applyFont="1" applyFill="1" applyBorder="1" applyAlignment="1">
      <alignment horizontal="center"/>
    </xf>
    <xf numFmtId="0" fontId="3" fillId="3" borderId="0" xfId="0" applyFont="1" applyFill="1" applyBorder="1"/>
    <xf numFmtId="165" fontId="3" fillId="3" borderId="0" xfId="0" applyNumberFormat="1" applyFont="1" applyFill="1" applyBorder="1" applyAlignment="1">
      <alignment horizontal="center"/>
    </xf>
    <xf numFmtId="0" fontId="25" fillId="3" borderId="0" xfId="0" applyFont="1" applyFill="1"/>
    <xf numFmtId="9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1" fontId="4" fillId="3" borderId="0" xfId="1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center"/>
    </xf>
    <xf numFmtId="165" fontId="19" fillId="3" borderId="0" xfId="0" applyNumberFormat="1" applyFont="1" applyFill="1" applyBorder="1" applyAlignment="1">
      <alignment horizontal="left" vertical="center" indent="1"/>
    </xf>
    <xf numFmtId="165" fontId="4" fillId="3" borderId="2" xfId="0" applyNumberFormat="1" applyFont="1" applyFill="1" applyBorder="1" applyAlignment="1">
      <alignment horizontal="center"/>
    </xf>
    <xf numFmtId="165" fontId="26" fillId="2" borderId="1" xfId="0" applyNumberFormat="1" applyFont="1" applyFill="1" applyBorder="1" applyAlignment="1">
      <alignment horizontal="left" vertical="center" indent="1"/>
    </xf>
    <xf numFmtId="0" fontId="12" fillId="3" borderId="0" xfId="0" applyFont="1" applyFill="1"/>
    <xf numFmtId="1" fontId="26" fillId="2" borderId="1" xfId="1" applyNumberFormat="1" applyFont="1" applyFill="1" applyBorder="1" applyAlignment="1">
      <alignment horizontal="left" vertical="center" indent="1"/>
    </xf>
    <xf numFmtId="9" fontId="0" fillId="3" borderId="0" xfId="0" applyNumberFormat="1" applyFont="1" applyFill="1" applyAlignment="1">
      <alignment horizontal="left"/>
    </xf>
    <xf numFmtId="9" fontId="27" fillId="2" borderId="1" xfId="3" applyFont="1" applyFill="1" applyBorder="1" applyAlignment="1">
      <alignment horizontal="left" vertical="center" indent="1"/>
    </xf>
    <xf numFmtId="0" fontId="3" fillId="3" borderId="0" xfId="0" applyFont="1" applyFill="1" applyAlignment="1">
      <alignment horizontal="left"/>
    </xf>
    <xf numFmtId="0" fontId="0" fillId="3" borderId="0" xfId="0" applyFill="1" applyAlignment="1">
      <alignment wrapText="1"/>
    </xf>
    <xf numFmtId="0" fontId="28" fillId="3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4" fillId="2" borderId="6" xfId="0" applyFont="1" applyFill="1" applyBorder="1" applyAlignment="1">
      <alignment horizontal="left" wrapText="1" indent="2"/>
    </xf>
    <xf numFmtId="0" fontId="4" fillId="2" borderId="7" xfId="0" applyFont="1" applyFill="1" applyBorder="1" applyAlignment="1">
      <alignment horizontal="left" wrapText="1" indent="2"/>
    </xf>
    <xf numFmtId="0" fontId="4" fillId="2" borderId="8" xfId="0" applyFont="1" applyFill="1" applyBorder="1" applyAlignment="1">
      <alignment horizontal="left" vertical="top" indent="2"/>
    </xf>
    <xf numFmtId="0" fontId="3" fillId="3" borderId="0" xfId="0" applyFont="1" applyFill="1" applyAlignment="1">
      <alignment wrapText="1"/>
    </xf>
    <xf numFmtId="0" fontId="30" fillId="3" borderId="0" xfId="0" applyFont="1" applyFill="1" applyAlignment="1">
      <alignment wrapText="1"/>
    </xf>
    <xf numFmtId="0" fontId="4" fillId="2" borderId="8" xfId="0" applyFont="1" applyFill="1" applyBorder="1" applyAlignment="1">
      <alignment horizontal="left" vertical="top" wrapText="1" indent="2"/>
    </xf>
    <xf numFmtId="0" fontId="4" fillId="2" borderId="1" xfId="0" applyFont="1" applyFill="1" applyBorder="1" applyAlignment="1">
      <alignment horizontal="left" vertical="center" wrapText="1" indent="2"/>
    </xf>
    <xf numFmtId="0" fontId="4" fillId="3" borderId="0" xfId="0" applyFont="1" applyFill="1" applyBorder="1" applyAlignment="1">
      <alignment horizontal="left" vertical="center" wrapText="1" indent="2"/>
    </xf>
    <xf numFmtId="0" fontId="32" fillId="2" borderId="8" xfId="4" applyFill="1" applyBorder="1" applyAlignment="1">
      <alignment horizontal="left" vertical="top" wrapText="1" indent="2"/>
    </xf>
    <xf numFmtId="0" fontId="33" fillId="3" borderId="0" xfId="0" applyFont="1" applyFill="1" applyAlignment="1">
      <alignment wrapText="1"/>
    </xf>
    <xf numFmtId="0" fontId="7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20" fillId="6" borderId="3" xfId="0" applyFont="1" applyFill="1" applyBorder="1" applyAlignment="1">
      <alignment horizontal="left" vertical="center" wrapText="1"/>
    </xf>
    <xf numFmtId="0" fontId="20" fillId="6" borderId="4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9" defaultPivotStyle="PivotStyleMedium7"/>
  <colors>
    <mruColors>
      <color rgb="FF3132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165101</xdr:colOff>
      <xdr:row>0</xdr:row>
      <xdr:rowOff>127000</xdr:rowOff>
    </xdr:from>
    <xdr:to>
      <xdr:col>1</xdr:col>
      <xdr:colOff>1059389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1" y="127000"/>
          <a:ext cx="1719788" cy="330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165101</xdr:colOff>
      <xdr:row>0</xdr:row>
      <xdr:rowOff>127000</xdr:rowOff>
    </xdr:from>
    <xdr:to>
      <xdr:col>1</xdr:col>
      <xdr:colOff>1389589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1" y="127000"/>
          <a:ext cx="1719788" cy="330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127000</xdr:rowOff>
    </xdr:from>
    <xdr:to>
      <xdr:col>1</xdr:col>
      <xdr:colOff>1491188</xdr:colOff>
      <xdr:row>0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127000"/>
          <a:ext cx="1719788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journeyfront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33"/>
  <sheetViews>
    <sheetView workbookViewId="0">
      <selection activeCell="B28" sqref="B28"/>
    </sheetView>
  </sheetViews>
  <sheetFormatPr defaultColWidth="10.796875" defaultRowHeight="15.6"/>
  <cols>
    <col min="1" max="1" width="10.796875" style="9"/>
    <col min="2" max="2" width="125.5" style="9" customWidth="1"/>
    <col min="3" max="16384" width="10.796875" style="9"/>
  </cols>
  <sheetData>
    <row r="1" spans="2:2" s="28" customFormat="1" ht="43.95" customHeight="1"/>
    <row r="3" spans="2:2">
      <c r="B3" s="67"/>
    </row>
    <row r="4" spans="2:2" ht="23.4">
      <c r="B4" s="79" t="s">
        <v>76</v>
      </c>
    </row>
    <row r="5" spans="2:2" ht="34.049999999999997" customHeight="1">
      <c r="B5" s="68" t="s">
        <v>68</v>
      </c>
    </row>
    <row r="6" spans="2:2" ht="30" customHeight="1">
      <c r="B6" s="67"/>
    </row>
    <row r="7" spans="2:2" ht="18">
      <c r="B7" s="73" t="s">
        <v>64</v>
      </c>
    </row>
    <row r="8" spans="2:2" ht="30" customHeight="1">
      <c r="B8" s="70" t="s">
        <v>84</v>
      </c>
    </row>
    <row r="9" spans="2:2" ht="18">
      <c r="B9" s="71" t="s">
        <v>70</v>
      </c>
    </row>
    <row r="10" spans="2:2" ht="18">
      <c r="B10" s="71" t="s">
        <v>92</v>
      </c>
    </row>
    <row r="11" spans="2:2" ht="18">
      <c r="B11" s="71" t="s">
        <v>85</v>
      </c>
    </row>
    <row r="12" spans="2:2" ht="30" customHeight="1">
      <c r="B12" s="72" t="s">
        <v>77</v>
      </c>
    </row>
    <row r="13" spans="2:2" ht="18">
      <c r="B13" s="69"/>
    </row>
    <row r="14" spans="2:2" ht="18">
      <c r="B14" s="73" t="s">
        <v>78</v>
      </c>
    </row>
    <row r="15" spans="2:2" ht="30" customHeight="1">
      <c r="B15" s="70" t="s">
        <v>91</v>
      </c>
    </row>
    <row r="16" spans="2:2" ht="18">
      <c r="B16" s="71" t="s">
        <v>79</v>
      </c>
    </row>
    <row r="17" spans="2:2" ht="30" customHeight="1">
      <c r="B17" s="75" t="s">
        <v>80</v>
      </c>
    </row>
    <row r="18" spans="2:2" ht="18">
      <c r="B18" s="69"/>
    </row>
    <row r="19" spans="2:2" ht="18">
      <c r="B19" s="73" t="s">
        <v>72</v>
      </c>
    </row>
    <row r="20" spans="2:2" ht="30" customHeight="1">
      <c r="B20" s="70" t="s">
        <v>86</v>
      </c>
    </row>
    <row r="21" spans="2:2" ht="18">
      <c r="B21" s="71" t="s">
        <v>73</v>
      </c>
    </row>
    <row r="22" spans="2:2" ht="30" customHeight="1">
      <c r="B22" s="75" t="s">
        <v>81</v>
      </c>
    </row>
    <row r="23" spans="2:2" ht="18">
      <c r="B23" s="69"/>
    </row>
    <row r="24" spans="2:2" ht="18">
      <c r="B24" s="73" t="s">
        <v>71</v>
      </c>
    </row>
    <row r="25" spans="2:2" ht="60" customHeight="1">
      <c r="B25" s="76" t="s">
        <v>82</v>
      </c>
    </row>
    <row r="26" spans="2:2" ht="18">
      <c r="B26" s="69"/>
    </row>
    <row r="27" spans="2:2" ht="18">
      <c r="B27" s="73" t="s">
        <v>66</v>
      </c>
    </row>
    <row r="28" spans="2:2" ht="36" customHeight="1">
      <c r="B28" s="76" t="s">
        <v>67</v>
      </c>
    </row>
    <row r="29" spans="2:2" ht="19.95" customHeight="1">
      <c r="B29" s="77"/>
    </row>
    <row r="30" spans="2:2" ht="18">
      <c r="B30" s="74" t="s">
        <v>69</v>
      </c>
    </row>
    <row r="31" spans="2:2" ht="30" customHeight="1">
      <c r="B31" s="70" t="s">
        <v>75</v>
      </c>
    </row>
    <row r="32" spans="2:2" ht="30" customHeight="1">
      <c r="B32" s="78" t="s">
        <v>74</v>
      </c>
    </row>
    <row r="33" spans="2:2">
      <c r="B33" s="67"/>
    </row>
  </sheetData>
  <hyperlinks>
    <hyperlink ref="B32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1"/>
  <sheetViews>
    <sheetView tabSelected="1" workbookViewId="0">
      <selection activeCell="B30" sqref="B30"/>
    </sheetView>
  </sheetViews>
  <sheetFormatPr defaultColWidth="10.796875" defaultRowHeight="15.6"/>
  <cols>
    <col min="1" max="1" width="6.5" style="4" customWidth="1"/>
    <col min="2" max="2" width="33.296875" style="4" customWidth="1"/>
    <col min="3" max="3" width="21" style="4" customWidth="1"/>
    <col min="4" max="4" width="22.296875" style="4" customWidth="1"/>
    <col min="5" max="5" width="25" style="4" customWidth="1"/>
    <col min="6" max="6" width="19.296875" style="4" customWidth="1"/>
    <col min="7" max="16384" width="10.796875" style="4"/>
  </cols>
  <sheetData>
    <row r="1" spans="2:3" s="28" customFormat="1" ht="43.95" customHeight="1"/>
    <row r="2" spans="2:3" ht="9" customHeight="1"/>
    <row r="3" spans="2:3" ht="37.950000000000003" customHeight="1">
      <c r="B3" s="29" t="s">
        <v>61</v>
      </c>
    </row>
    <row r="4" spans="2:3">
      <c r="B4" s="4" t="s">
        <v>58</v>
      </c>
      <c r="C4" s="3"/>
    </row>
    <row r="5" spans="2:3" ht="19.05" customHeight="1"/>
    <row r="6" spans="2:3">
      <c r="B6" s="5" t="s">
        <v>42</v>
      </c>
    </row>
    <row r="7" spans="2:3" ht="60" customHeight="1">
      <c r="B7" s="61">
        <f>F31</f>
        <v>5553392.5531914895</v>
      </c>
    </row>
    <row r="8" spans="2:3">
      <c r="B8" s="59"/>
    </row>
    <row r="9" spans="2:3">
      <c r="B9" s="5" t="s">
        <v>57</v>
      </c>
    </row>
    <row r="10" spans="2:3" ht="60" customHeight="1">
      <c r="B10" s="63">
        <f>F29</f>
        <v>195</v>
      </c>
    </row>
    <row r="11" spans="2:3">
      <c r="B11" s="3"/>
    </row>
    <row r="12" spans="2:3">
      <c r="B12" s="5" t="s">
        <v>0</v>
      </c>
    </row>
    <row r="13" spans="2:3" ht="60" customHeight="1">
      <c r="B13" s="61">
        <f>F30</f>
        <v>37141.914893617017</v>
      </c>
    </row>
    <row r="14" spans="2:3">
      <c r="B14" s="3"/>
    </row>
    <row r="15" spans="2:3" ht="18">
      <c r="B15" s="66" t="s">
        <v>59</v>
      </c>
    </row>
    <row r="16" spans="2:3">
      <c r="B16" s="5" t="s">
        <v>65</v>
      </c>
    </row>
    <row r="17" spans="2:6" ht="46.2">
      <c r="B17" s="65">
        <v>0.3</v>
      </c>
    </row>
    <row r="18" spans="2:6">
      <c r="B18" s="64"/>
    </row>
    <row r="19" spans="2:6">
      <c r="B19" s="5" t="s">
        <v>60</v>
      </c>
    </row>
    <row r="20" spans="2:6" ht="60" customHeight="1">
      <c r="B20" s="61">
        <f>B7*B17</f>
        <v>1666017.7659574468</v>
      </c>
    </row>
    <row r="24" spans="2:6" s="6" customFormat="1" ht="18">
      <c r="B24" s="41" t="s">
        <v>1</v>
      </c>
      <c r="C24" s="42" t="s">
        <v>39</v>
      </c>
      <c r="D24" s="42" t="s">
        <v>40</v>
      </c>
      <c r="E24" s="42" t="s">
        <v>37</v>
      </c>
      <c r="F24" s="42" t="s">
        <v>56</v>
      </c>
    </row>
    <row r="25" spans="2:6" s="6" customFormat="1" ht="18">
      <c r="B25" s="43" t="s">
        <v>38</v>
      </c>
      <c r="C25" s="44" t="s">
        <v>3</v>
      </c>
      <c r="D25" s="44" t="s">
        <v>41</v>
      </c>
      <c r="E25" s="44" t="s">
        <v>55</v>
      </c>
      <c r="F25" s="56"/>
    </row>
    <row r="26" spans="2:6" s="6" customFormat="1" ht="18">
      <c r="B26" s="43" t="s">
        <v>2</v>
      </c>
      <c r="C26" s="45">
        <v>55000</v>
      </c>
      <c r="D26" s="45">
        <v>40000</v>
      </c>
      <c r="E26" s="45">
        <v>100000</v>
      </c>
      <c r="F26" s="56"/>
    </row>
    <row r="27" spans="2:6" s="6" customFormat="1" ht="18">
      <c r="B27" s="43" t="s">
        <v>32</v>
      </c>
      <c r="C27" s="44">
        <v>100</v>
      </c>
      <c r="D27" s="44">
        <v>400</v>
      </c>
      <c r="E27" s="44">
        <v>50</v>
      </c>
      <c r="F27" s="56">
        <f>SUM(C27:E27)</f>
        <v>550</v>
      </c>
    </row>
    <row r="28" spans="2:6" s="6" customFormat="1" ht="18">
      <c r="B28" s="43" t="s">
        <v>33</v>
      </c>
      <c r="C28" s="46">
        <v>0.25</v>
      </c>
      <c r="D28" s="46">
        <v>0.4</v>
      </c>
      <c r="E28" s="46">
        <v>0.2</v>
      </c>
      <c r="F28" s="53">
        <f>F29/F27</f>
        <v>0.35454545454545455</v>
      </c>
    </row>
    <row r="29" spans="2:6" s="6" customFormat="1" ht="18">
      <c r="B29" s="43" t="s">
        <v>34</v>
      </c>
      <c r="C29" s="47">
        <f>C28*C27</f>
        <v>25</v>
      </c>
      <c r="D29" s="47">
        <f>D28*D27</f>
        <v>160</v>
      </c>
      <c r="E29" s="47">
        <f>E28*E27</f>
        <v>10</v>
      </c>
      <c r="F29" s="57">
        <f>SUM(C29:E29)</f>
        <v>195</v>
      </c>
    </row>
    <row r="30" spans="2:6" s="6" customFormat="1" ht="18">
      <c r="B30" s="48" t="s">
        <v>54</v>
      </c>
      <c r="C30" s="49">
        <f>'Position 1'!D41</f>
        <v>32810.425531914894</v>
      </c>
      <c r="D30" s="49">
        <f>'Position 2'!D41</f>
        <v>26313.191489361703</v>
      </c>
      <c r="E30" s="49">
        <f>'Position 3'!D41</f>
        <v>52302.127659574464</v>
      </c>
      <c r="F30" s="60">
        <f>AVERAGE(C30:E30)</f>
        <v>37141.914893617017</v>
      </c>
    </row>
    <row r="31" spans="2:6" s="6" customFormat="1" ht="18">
      <c r="B31" s="50" t="s">
        <v>35</v>
      </c>
      <c r="C31" s="51">
        <f>C30*C29</f>
        <v>820260.63829787239</v>
      </c>
      <c r="D31" s="51">
        <f t="shared" ref="D31:E31" si="0">D30*D29</f>
        <v>4210110.6382978726</v>
      </c>
      <c r="E31" s="51">
        <f t="shared" si="0"/>
        <v>523021.27659574465</v>
      </c>
      <c r="F31" s="58">
        <f>SUM(C31:E31)</f>
        <v>5553392.5531914895</v>
      </c>
    </row>
  </sheetData>
  <pageMargins left="0.7" right="0.7" top="0.75" bottom="0.75" header="0.3" footer="0.3"/>
  <ignoredErrors>
    <ignoredError sqref="C30:D30 E30:F30 F28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8"/>
  <sheetViews>
    <sheetView workbookViewId="0">
      <selection activeCell="D5" sqref="D5"/>
    </sheetView>
  </sheetViews>
  <sheetFormatPr defaultColWidth="10.796875" defaultRowHeight="18"/>
  <cols>
    <col min="1" max="1" width="5.19921875" style="6" customWidth="1"/>
    <col min="2" max="3" width="23.296875" style="6" customWidth="1"/>
    <col min="4" max="4" width="25.296875" style="6" customWidth="1"/>
    <col min="5" max="5" width="14.19921875" style="6" customWidth="1"/>
    <col min="6" max="16384" width="10.796875" style="6"/>
  </cols>
  <sheetData>
    <row r="1" spans="1:4" s="28" customFormat="1" ht="43.95" customHeight="1"/>
    <row r="3" spans="1:4" ht="31.2">
      <c r="B3" s="62" t="s">
        <v>83</v>
      </c>
    </row>
    <row r="4" spans="1:4">
      <c r="A4" s="52">
        <v>0.02</v>
      </c>
    </row>
    <row r="5" spans="1:4">
      <c r="B5" s="42" t="s">
        <v>36</v>
      </c>
      <c r="C5" s="42" t="s">
        <v>62</v>
      </c>
      <c r="D5" s="42" t="s">
        <v>63</v>
      </c>
    </row>
    <row r="6" spans="1:4">
      <c r="B6" s="53">
        <v>0.01</v>
      </c>
      <c r="C6" s="55">
        <f>B6*SUM('Turnover Cost Calculator'!$C$29:$E$29)</f>
        <v>1.95</v>
      </c>
      <c r="D6" s="54">
        <f>B6*'Turnover Cost Calculator'!$B$7</f>
        <v>55533.925531914894</v>
      </c>
    </row>
    <row r="7" spans="1:4">
      <c r="B7" s="53">
        <v>0.02</v>
      </c>
      <c r="C7" s="55">
        <f>B7*SUM('Turnover Cost Calculator'!$C$29:$E$29)</f>
        <v>3.9</v>
      </c>
      <c r="D7" s="54">
        <f>B7*'Turnover Cost Calculator'!$B$7</f>
        <v>111067.85106382979</v>
      </c>
    </row>
    <row r="8" spans="1:4">
      <c r="B8" s="53">
        <f t="shared" ref="B8:B38" si="0">B7+$A$4</f>
        <v>0.04</v>
      </c>
      <c r="C8" s="55">
        <f>B8*SUM('Turnover Cost Calculator'!$C$29:$E$29)</f>
        <v>7.8</v>
      </c>
      <c r="D8" s="54">
        <f>B8*'Turnover Cost Calculator'!$B$7</f>
        <v>222135.70212765958</v>
      </c>
    </row>
    <row r="9" spans="1:4">
      <c r="B9" s="53">
        <f t="shared" si="0"/>
        <v>0.06</v>
      </c>
      <c r="C9" s="55">
        <f>B9*SUM('Turnover Cost Calculator'!$C$29:$E$29)</f>
        <v>11.7</v>
      </c>
      <c r="D9" s="54">
        <f>B9*'Turnover Cost Calculator'!$B$7</f>
        <v>333203.55319148937</v>
      </c>
    </row>
    <row r="10" spans="1:4">
      <c r="B10" s="53">
        <f t="shared" si="0"/>
        <v>0.08</v>
      </c>
      <c r="C10" s="55">
        <f>B10*SUM('Turnover Cost Calculator'!$C$29:$E$29)</f>
        <v>15.6</v>
      </c>
      <c r="D10" s="54">
        <f>B10*'Turnover Cost Calculator'!$B$7</f>
        <v>444271.40425531915</v>
      </c>
    </row>
    <row r="11" spans="1:4">
      <c r="B11" s="53">
        <f t="shared" si="0"/>
        <v>0.1</v>
      </c>
      <c r="C11" s="55">
        <f>B11*SUM('Turnover Cost Calculator'!$C$29:$E$29)</f>
        <v>19.5</v>
      </c>
      <c r="D11" s="54">
        <f>B11*'Turnover Cost Calculator'!$B$7</f>
        <v>555339.255319149</v>
      </c>
    </row>
    <row r="12" spans="1:4">
      <c r="B12" s="53">
        <f t="shared" si="0"/>
        <v>0.12000000000000001</v>
      </c>
      <c r="C12" s="55">
        <f>B12*SUM('Turnover Cost Calculator'!$C$29:$E$29)</f>
        <v>23.400000000000002</v>
      </c>
      <c r="D12" s="54">
        <f>B12*'Turnover Cost Calculator'!$B$7</f>
        <v>666407.10638297885</v>
      </c>
    </row>
    <row r="13" spans="1:4">
      <c r="B13" s="53">
        <f t="shared" si="0"/>
        <v>0.14000000000000001</v>
      </c>
      <c r="C13" s="55">
        <f>B13*SUM('Turnover Cost Calculator'!$C$29:$E$29)</f>
        <v>27.300000000000004</v>
      </c>
      <c r="D13" s="54">
        <f>B13*'Turnover Cost Calculator'!$B$7</f>
        <v>777474.95744680858</v>
      </c>
    </row>
    <row r="14" spans="1:4">
      <c r="B14" s="53">
        <f t="shared" si="0"/>
        <v>0.16</v>
      </c>
      <c r="C14" s="55">
        <f>B14*SUM('Turnover Cost Calculator'!$C$29:$E$29)</f>
        <v>31.2</v>
      </c>
      <c r="D14" s="54">
        <f>B14*'Turnover Cost Calculator'!$B$7</f>
        <v>888542.80851063831</v>
      </c>
    </row>
    <row r="15" spans="1:4">
      <c r="B15" s="53">
        <f t="shared" si="0"/>
        <v>0.18</v>
      </c>
      <c r="C15" s="55">
        <f>B15*SUM('Turnover Cost Calculator'!$C$29:$E$29)</f>
        <v>35.1</v>
      </c>
      <c r="D15" s="54">
        <f>B15*'Turnover Cost Calculator'!$B$7</f>
        <v>999610.65957446804</v>
      </c>
    </row>
    <row r="16" spans="1:4">
      <c r="B16" s="53">
        <f t="shared" si="0"/>
        <v>0.19999999999999998</v>
      </c>
      <c r="C16" s="55">
        <f>B16*SUM('Turnover Cost Calculator'!$C$29:$E$29)</f>
        <v>39</v>
      </c>
      <c r="D16" s="54">
        <f>B16*'Turnover Cost Calculator'!$B$7</f>
        <v>1110678.5106382978</v>
      </c>
    </row>
    <row r="17" spans="2:4">
      <c r="B17" s="53">
        <f t="shared" si="0"/>
        <v>0.21999999999999997</v>
      </c>
      <c r="C17" s="55">
        <f>B17*SUM('Turnover Cost Calculator'!$C$29:$E$29)</f>
        <v>42.899999999999991</v>
      </c>
      <c r="D17" s="54">
        <f>B17*'Turnover Cost Calculator'!$B$7</f>
        <v>1221746.3617021276</v>
      </c>
    </row>
    <row r="18" spans="2:4">
      <c r="B18" s="53">
        <f t="shared" si="0"/>
        <v>0.23999999999999996</v>
      </c>
      <c r="C18" s="55">
        <f>B18*SUM('Turnover Cost Calculator'!$C$29:$E$29)</f>
        <v>46.79999999999999</v>
      </c>
      <c r="D18" s="54">
        <f>B18*'Turnover Cost Calculator'!$B$7</f>
        <v>1332814.2127659572</v>
      </c>
    </row>
    <row r="19" spans="2:4">
      <c r="B19" s="53">
        <f t="shared" si="0"/>
        <v>0.25999999999999995</v>
      </c>
      <c r="C19" s="55">
        <f>B19*SUM('Turnover Cost Calculator'!$C$29:$E$29)</f>
        <v>50.699999999999989</v>
      </c>
      <c r="D19" s="54">
        <f>B19*'Turnover Cost Calculator'!$B$7</f>
        <v>1443882.0638297871</v>
      </c>
    </row>
    <row r="20" spans="2:4">
      <c r="B20" s="53">
        <f t="shared" si="0"/>
        <v>0.27999999999999997</v>
      </c>
      <c r="C20" s="55">
        <f>B20*SUM('Turnover Cost Calculator'!$C$29:$E$29)</f>
        <v>54.599999999999994</v>
      </c>
      <c r="D20" s="54">
        <f>B20*'Turnover Cost Calculator'!$B$7</f>
        <v>1554949.9148936169</v>
      </c>
    </row>
    <row r="21" spans="2:4">
      <c r="B21" s="53">
        <f t="shared" si="0"/>
        <v>0.3</v>
      </c>
      <c r="C21" s="55">
        <f>B21*SUM('Turnover Cost Calculator'!$C$29:$E$29)</f>
        <v>58.5</v>
      </c>
      <c r="D21" s="54">
        <f>B21*'Turnover Cost Calculator'!$B$7</f>
        <v>1666017.7659574468</v>
      </c>
    </row>
    <row r="22" spans="2:4">
      <c r="B22" s="53">
        <f t="shared" si="0"/>
        <v>0.32</v>
      </c>
      <c r="C22" s="55">
        <f>B22*SUM('Turnover Cost Calculator'!$C$29:$E$29)</f>
        <v>62.4</v>
      </c>
      <c r="D22" s="54">
        <f>B22*'Turnover Cost Calculator'!$B$7</f>
        <v>1777085.6170212766</v>
      </c>
    </row>
    <row r="23" spans="2:4">
      <c r="B23" s="53">
        <f t="shared" si="0"/>
        <v>0.34</v>
      </c>
      <c r="C23" s="55">
        <f>B23*SUM('Turnover Cost Calculator'!$C$29:$E$29)</f>
        <v>66.300000000000011</v>
      </c>
      <c r="D23" s="54">
        <f>B23*'Turnover Cost Calculator'!$B$7</f>
        <v>1888153.4680851067</v>
      </c>
    </row>
    <row r="24" spans="2:4">
      <c r="B24" s="53">
        <f t="shared" si="0"/>
        <v>0.36000000000000004</v>
      </c>
      <c r="C24" s="55">
        <f>B24*SUM('Turnover Cost Calculator'!$C$29:$E$29)</f>
        <v>70.2</v>
      </c>
      <c r="D24" s="54">
        <f>B24*'Turnover Cost Calculator'!$B$7</f>
        <v>1999221.3191489365</v>
      </c>
    </row>
    <row r="25" spans="2:4">
      <c r="B25" s="53">
        <f t="shared" si="0"/>
        <v>0.38000000000000006</v>
      </c>
      <c r="C25" s="55">
        <f>B25*SUM('Turnover Cost Calculator'!$C$29:$E$29)</f>
        <v>74.100000000000009</v>
      </c>
      <c r="D25" s="54">
        <f>B25*'Turnover Cost Calculator'!$B$7</f>
        <v>2110289.1702127662</v>
      </c>
    </row>
    <row r="26" spans="2:4">
      <c r="B26" s="53">
        <f t="shared" si="0"/>
        <v>0.40000000000000008</v>
      </c>
      <c r="C26" s="55">
        <f>B26*SUM('Turnover Cost Calculator'!$C$29:$E$29)</f>
        <v>78.000000000000014</v>
      </c>
      <c r="D26" s="54">
        <f>B26*'Turnover Cost Calculator'!$B$7</f>
        <v>2221357.0212765965</v>
      </c>
    </row>
    <row r="27" spans="2:4">
      <c r="B27" s="53">
        <f t="shared" si="0"/>
        <v>0.4200000000000001</v>
      </c>
      <c r="C27" s="55">
        <f>B27*SUM('Turnover Cost Calculator'!$C$29:$E$29)</f>
        <v>81.90000000000002</v>
      </c>
      <c r="D27" s="54">
        <f>B27*'Turnover Cost Calculator'!$B$7</f>
        <v>2332424.8723404263</v>
      </c>
    </row>
    <row r="28" spans="2:4">
      <c r="B28" s="53">
        <f t="shared" si="0"/>
        <v>0.44000000000000011</v>
      </c>
      <c r="C28" s="55">
        <f>B28*SUM('Turnover Cost Calculator'!$C$29:$E$29)</f>
        <v>85.800000000000026</v>
      </c>
      <c r="D28" s="54">
        <f>B28*'Turnover Cost Calculator'!$B$7</f>
        <v>2443492.7234042562</v>
      </c>
    </row>
    <row r="29" spans="2:4">
      <c r="B29" s="53">
        <f t="shared" si="0"/>
        <v>0.46000000000000013</v>
      </c>
      <c r="C29" s="55">
        <f>B29*SUM('Turnover Cost Calculator'!$C$29:$E$29)</f>
        <v>89.700000000000031</v>
      </c>
      <c r="D29" s="54">
        <f>B29*'Turnover Cost Calculator'!$B$7</f>
        <v>2554560.574468086</v>
      </c>
    </row>
    <row r="30" spans="2:4">
      <c r="B30" s="53">
        <f t="shared" si="0"/>
        <v>0.48000000000000015</v>
      </c>
      <c r="C30" s="55">
        <f>B30*SUM('Turnover Cost Calculator'!$C$29:$E$29)</f>
        <v>93.600000000000023</v>
      </c>
      <c r="D30" s="54">
        <f>B30*'Turnover Cost Calculator'!$B$7</f>
        <v>2665628.4255319159</v>
      </c>
    </row>
    <row r="31" spans="2:4">
      <c r="B31" s="53">
        <f t="shared" si="0"/>
        <v>0.50000000000000011</v>
      </c>
      <c r="C31" s="55">
        <f>B31*SUM('Turnover Cost Calculator'!$C$29:$E$29)</f>
        <v>97.500000000000028</v>
      </c>
      <c r="D31" s="54">
        <f>B31*'Turnover Cost Calculator'!$B$7</f>
        <v>2776696.2765957452</v>
      </c>
    </row>
    <row r="32" spans="2:4">
      <c r="B32" s="53">
        <f t="shared" si="0"/>
        <v>0.52000000000000013</v>
      </c>
      <c r="C32" s="55">
        <f>B32*SUM('Turnover Cost Calculator'!$C$29:$E$29)</f>
        <v>101.40000000000002</v>
      </c>
      <c r="D32" s="54">
        <f>B32*'Turnover Cost Calculator'!$B$7</f>
        <v>2887764.1276595751</v>
      </c>
    </row>
    <row r="33" spans="2:4">
      <c r="B33" s="53">
        <f t="shared" si="0"/>
        <v>0.54000000000000015</v>
      </c>
      <c r="C33" s="55">
        <f>B33*SUM('Turnover Cost Calculator'!$C$29:$E$29)</f>
        <v>105.30000000000003</v>
      </c>
      <c r="D33" s="54">
        <f>B33*'Turnover Cost Calculator'!$B$7</f>
        <v>2998831.9787234054</v>
      </c>
    </row>
    <row r="34" spans="2:4">
      <c r="B34" s="53">
        <f t="shared" si="0"/>
        <v>0.56000000000000016</v>
      </c>
      <c r="C34" s="55">
        <f>B34*SUM('Turnover Cost Calculator'!$C$29:$E$29)</f>
        <v>109.20000000000003</v>
      </c>
      <c r="D34" s="54">
        <f>B34*'Turnover Cost Calculator'!$B$7</f>
        <v>3109899.8297872352</v>
      </c>
    </row>
    <row r="35" spans="2:4">
      <c r="B35" s="53">
        <f t="shared" si="0"/>
        <v>0.58000000000000018</v>
      </c>
      <c r="C35" s="55">
        <f>B35*SUM('Turnover Cost Calculator'!$C$29:$E$29)</f>
        <v>113.10000000000004</v>
      </c>
      <c r="D35" s="54">
        <f>B35*'Turnover Cost Calculator'!$B$7</f>
        <v>3220967.6808510651</v>
      </c>
    </row>
    <row r="36" spans="2:4">
      <c r="B36" s="53">
        <f t="shared" si="0"/>
        <v>0.6000000000000002</v>
      </c>
      <c r="C36" s="55">
        <f>B36*SUM('Turnover Cost Calculator'!$C$29:$E$29)</f>
        <v>117.00000000000004</v>
      </c>
      <c r="D36" s="54">
        <f>B36*'Turnover Cost Calculator'!$B$7</f>
        <v>3332035.5319148949</v>
      </c>
    </row>
    <row r="37" spans="2:4">
      <c r="B37" s="53">
        <f t="shared" si="0"/>
        <v>0.62000000000000022</v>
      </c>
      <c r="C37" s="55">
        <f>B37*SUM('Turnover Cost Calculator'!$C$29:$E$29)</f>
        <v>120.90000000000005</v>
      </c>
      <c r="D37" s="54">
        <f>B37*'Turnover Cost Calculator'!$B$7</f>
        <v>3443103.3829787248</v>
      </c>
    </row>
    <row r="38" spans="2:4">
      <c r="B38" s="53">
        <f t="shared" si="0"/>
        <v>0.64000000000000024</v>
      </c>
      <c r="C38" s="55">
        <f>B38*SUM('Turnover Cost Calculator'!$C$29:$E$29)</f>
        <v>124.80000000000004</v>
      </c>
      <c r="D38" s="54">
        <f>B38*'Turnover Cost Calculator'!$B$7</f>
        <v>3554171.2340425546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47"/>
  <sheetViews>
    <sheetView topLeftCell="A6" workbookViewId="0">
      <selection activeCell="D21" sqref="D21"/>
    </sheetView>
  </sheetViews>
  <sheetFormatPr defaultColWidth="10.796875" defaultRowHeight="15.6"/>
  <cols>
    <col min="1" max="1" width="10.796875" style="9"/>
    <col min="2" max="2" width="54.296875" style="7" customWidth="1"/>
    <col min="3" max="3" width="12.796875" style="8" bestFit="1" customWidth="1"/>
    <col min="4" max="4" width="82.5" style="9" customWidth="1"/>
    <col min="5" max="16384" width="10.796875" style="9"/>
  </cols>
  <sheetData>
    <row r="2" spans="2:4">
      <c r="B2" s="7" t="str">
        <f>'Turnover Cost Calculator'!C24</f>
        <v>Position 1</v>
      </c>
    </row>
    <row r="3" spans="2:4" ht="36.6">
      <c r="B3" s="10" t="str">
        <f>'Turnover Cost Calculator'!C25</f>
        <v>Sales Reps</v>
      </c>
      <c r="C3" s="10"/>
    </row>
    <row r="4" spans="2:4" ht="16.05" customHeight="1">
      <c r="B4" s="39" t="s">
        <v>53</v>
      </c>
      <c r="C4" s="9"/>
    </row>
    <row r="6" spans="2:4" ht="31.05" customHeight="1">
      <c r="B6" s="25" t="s">
        <v>50</v>
      </c>
      <c r="C6" s="26" t="s">
        <v>4</v>
      </c>
      <c r="D6" s="27" t="s">
        <v>5</v>
      </c>
    </row>
    <row r="7" spans="2:4" ht="16.05" customHeight="1">
      <c r="B7" s="1" t="s">
        <v>44</v>
      </c>
      <c r="C7" s="37">
        <f>'Turnover Cost Calculator'!C26</f>
        <v>55000</v>
      </c>
      <c r="D7" s="13"/>
    </row>
    <row r="8" spans="2:4" ht="18">
      <c r="B8" s="1" t="s">
        <v>45</v>
      </c>
      <c r="C8" s="30">
        <v>0.3</v>
      </c>
      <c r="D8" s="13"/>
    </row>
    <row r="9" spans="2:4" ht="18">
      <c r="B9" s="1" t="s">
        <v>46</v>
      </c>
      <c r="C9" s="14">
        <f>C8*C7</f>
        <v>16500</v>
      </c>
      <c r="D9" s="2"/>
    </row>
    <row r="10" spans="2:4" ht="18">
      <c r="B10" s="11" t="s">
        <v>47</v>
      </c>
      <c r="C10" s="35">
        <f>(C7+C9)/235</f>
        <v>304.25531914893617</v>
      </c>
      <c r="D10" s="15" t="s">
        <v>6</v>
      </c>
    </row>
    <row r="11" spans="2:4" ht="12" customHeight="1">
      <c r="B11" s="11"/>
      <c r="C11" s="35"/>
      <c r="D11" s="15"/>
    </row>
    <row r="12" spans="2:4" ht="18">
      <c r="B12" s="17" t="s">
        <v>7</v>
      </c>
      <c r="C12" s="18">
        <f>0.37*C10</f>
        <v>112.57446808510637</v>
      </c>
      <c r="D12" s="19"/>
    </row>
    <row r="13" spans="2:4" ht="18">
      <c r="B13" s="17" t="s">
        <v>30</v>
      </c>
      <c r="C13" s="30">
        <v>0.37</v>
      </c>
      <c r="D13" s="19" t="s">
        <v>87</v>
      </c>
    </row>
    <row r="14" spans="2:4" ht="18">
      <c r="B14" s="17" t="s">
        <v>8</v>
      </c>
      <c r="C14" s="31">
        <v>90</v>
      </c>
      <c r="D14" s="19"/>
    </row>
    <row r="15" spans="2:4" ht="18">
      <c r="B15" s="16" t="s">
        <v>9</v>
      </c>
      <c r="C15" s="36">
        <f>C12*C14</f>
        <v>10131.702127659573</v>
      </c>
      <c r="D15" s="20"/>
    </row>
    <row r="16" spans="2:4" ht="18">
      <c r="B16" s="16"/>
      <c r="C16" s="36"/>
      <c r="D16" s="20"/>
    </row>
    <row r="17" spans="2:4" ht="31.95" customHeight="1">
      <c r="B17" s="25" t="s">
        <v>48</v>
      </c>
      <c r="C17" s="26" t="s">
        <v>4</v>
      </c>
      <c r="D17" s="27" t="s">
        <v>5</v>
      </c>
    </row>
    <row r="18" spans="2:4" ht="18">
      <c r="B18" s="1" t="s">
        <v>10</v>
      </c>
      <c r="C18" s="32">
        <v>75000</v>
      </c>
      <c r="D18" s="2"/>
    </row>
    <row r="19" spans="2:4" ht="18">
      <c r="B19" s="1" t="s">
        <v>11</v>
      </c>
      <c r="C19" s="12">
        <f>(C18/235)/7.5</f>
        <v>42.553191489361701</v>
      </c>
      <c r="D19" s="15" t="s">
        <v>12</v>
      </c>
    </row>
    <row r="20" spans="2:4" ht="18">
      <c r="B20" s="1" t="s">
        <v>13</v>
      </c>
      <c r="C20" s="12">
        <f>C19*3</f>
        <v>127.65957446808511</v>
      </c>
      <c r="D20" s="2" t="s">
        <v>14</v>
      </c>
    </row>
    <row r="21" spans="2:4" ht="18">
      <c r="B21" s="1" t="s">
        <v>15</v>
      </c>
      <c r="C21" s="32">
        <v>500</v>
      </c>
      <c r="D21" s="2" t="s">
        <v>88</v>
      </c>
    </row>
    <row r="22" spans="2:4" ht="18">
      <c r="B22" s="1" t="s">
        <v>16</v>
      </c>
      <c r="C22" s="33">
        <v>20</v>
      </c>
      <c r="D22" s="2"/>
    </row>
    <row r="23" spans="2:4" ht="18">
      <c r="B23" s="1" t="s">
        <v>17</v>
      </c>
      <c r="C23" s="33">
        <v>10</v>
      </c>
      <c r="D23" s="2"/>
    </row>
    <row r="24" spans="2:4" ht="18">
      <c r="B24" s="1" t="s">
        <v>18</v>
      </c>
      <c r="C24" s="21">
        <f>C22+C23</f>
        <v>30</v>
      </c>
      <c r="D24" s="2"/>
    </row>
    <row r="25" spans="2:4" ht="18">
      <c r="B25" s="1" t="s">
        <v>19</v>
      </c>
      <c r="C25" s="32">
        <v>500</v>
      </c>
      <c r="D25" s="2"/>
    </row>
    <row r="26" spans="2:4" ht="18">
      <c r="B26" s="1" t="s">
        <v>20</v>
      </c>
      <c r="C26" s="32">
        <v>200</v>
      </c>
      <c r="D26" s="2"/>
    </row>
    <row r="27" spans="2:4" ht="18">
      <c r="B27" s="11" t="s">
        <v>21</v>
      </c>
      <c r="C27" s="36">
        <f>C20+(C19*C24)+C25+C26</f>
        <v>2104.255319148936</v>
      </c>
      <c r="D27" s="15"/>
    </row>
    <row r="28" spans="2:4" ht="18">
      <c r="B28" s="11"/>
      <c r="C28" s="36"/>
      <c r="D28" s="15"/>
    </row>
    <row r="29" spans="2:4" ht="34.049999999999997" customHeight="1">
      <c r="B29" s="25" t="s">
        <v>51</v>
      </c>
      <c r="C29" s="26" t="s">
        <v>4</v>
      </c>
      <c r="D29" s="27" t="s">
        <v>5</v>
      </c>
    </row>
    <row r="30" spans="2:4" ht="18">
      <c r="B30" s="1" t="s">
        <v>22</v>
      </c>
      <c r="C30" s="34">
        <v>150000</v>
      </c>
      <c r="D30" s="2"/>
    </row>
    <row r="31" spans="2:4" ht="18">
      <c r="B31" s="1" t="s">
        <v>23</v>
      </c>
      <c r="C31" s="37">
        <f>(C30/235)</f>
        <v>638.29787234042556</v>
      </c>
      <c r="D31" s="2" t="s">
        <v>6</v>
      </c>
    </row>
    <row r="32" spans="2:4" ht="18">
      <c r="B32" s="1" t="s">
        <v>24</v>
      </c>
      <c r="C32" s="31">
        <v>10</v>
      </c>
      <c r="D32" s="2"/>
    </row>
    <row r="33" spans="2:4" ht="18">
      <c r="B33" s="1" t="s">
        <v>25</v>
      </c>
      <c r="C33" s="34">
        <v>500</v>
      </c>
      <c r="D33" s="2"/>
    </row>
    <row r="34" spans="2:4" ht="18">
      <c r="B34" s="11" t="s">
        <v>26</v>
      </c>
      <c r="C34" s="35">
        <f>(C31*C32)+C33</f>
        <v>6882.978723404256</v>
      </c>
      <c r="D34" s="15"/>
    </row>
    <row r="35" spans="2:4" ht="18">
      <c r="B35" s="11"/>
      <c r="C35" s="35"/>
      <c r="D35" s="15"/>
    </row>
    <row r="36" spans="2:4" ht="33" customHeight="1">
      <c r="B36" s="25" t="s">
        <v>52</v>
      </c>
      <c r="C36" s="26" t="s">
        <v>4</v>
      </c>
      <c r="D36" s="27" t="s">
        <v>5</v>
      </c>
    </row>
    <row r="37" spans="2:4" ht="18">
      <c r="B37" s="1" t="s">
        <v>27</v>
      </c>
      <c r="C37" s="37">
        <f>C10</f>
        <v>304.25531914893617</v>
      </c>
      <c r="D37" s="2" t="s">
        <v>89</v>
      </c>
    </row>
    <row r="38" spans="2:4" ht="18">
      <c r="B38" s="1" t="s">
        <v>28</v>
      </c>
      <c r="C38" s="31">
        <v>90</v>
      </c>
      <c r="D38" s="2"/>
    </row>
    <row r="39" spans="2:4" ht="18">
      <c r="B39" s="11" t="s">
        <v>49</v>
      </c>
      <c r="C39" s="35">
        <f>0.5*(C37*C38)</f>
        <v>13691.489361702128</v>
      </c>
      <c r="D39" s="2" t="s">
        <v>29</v>
      </c>
    </row>
    <row r="40" spans="2:4" ht="21" customHeight="1">
      <c r="B40" s="22"/>
      <c r="C40" s="23"/>
      <c r="D40" s="24"/>
    </row>
    <row r="41" spans="2:4" ht="43.95" customHeight="1">
      <c r="B41" s="82" t="s">
        <v>43</v>
      </c>
      <c r="C41" s="83"/>
      <c r="D41" s="38">
        <f>C15+C27+C34+C39</f>
        <v>32810.425531914894</v>
      </c>
    </row>
    <row r="42" spans="2:4" ht="33" customHeight="1">
      <c r="B42" s="84" t="s">
        <v>31</v>
      </c>
      <c r="C42" s="84"/>
      <c r="D42" s="40">
        <f>D41/C7</f>
        <v>0.5965531914893617</v>
      </c>
    </row>
    <row r="44" spans="2:4">
      <c r="B44" s="80"/>
      <c r="C44" s="80"/>
      <c r="D44" s="81"/>
    </row>
    <row r="45" spans="2:4">
      <c r="B45" s="80"/>
      <c r="C45" s="80"/>
      <c r="D45" s="81"/>
    </row>
    <row r="46" spans="2:4">
      <c r="B46" s="80"/>
      <c r="C46" s="80"/>
      <c r="D46" s="81"/>
    </row>
    <row r="47" spans="2:4">
      <c r="B47" s="80"/>
      <c r="C47" s="80"/>
      <c r="D47" s="81"/>
    </row>
  </sheetData>
  <mergeCells count="4">
    <mergeCell ref="B44:C47"/>
    <mergeCell ref="D44:D47"/>
    <mergeCell ref="B41:C41"/>
    <mergeCell ref="B42:C4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47"/>
  <sheetViews>
    <sheetView topLeftCell="A9" workbookViewId="0">
      <selection activeCell="D39" sqref="D39"/>
    </sheetView>
  </sheetViews>
  <sheetFormatPr defaultColWidth="10.796875" defaultRowHeight="15.6"/>
  <cols>
    <col min="1" max="1" width="10.796875" style="9"/>
    <col min="2" max="2" width="54.296875" style="7" customWidth="1"/>
    <col min="3" max="3" width="12.796875" style="8" bestFit="1" customWidth="1"/>
    <col min="4" max="4" width="81.796875" style="9" customWidth="1"/>
    <col min="5" max="16384" width="10.796875" style="9"/>
  </cols>
  <sheetData>
    <row r="2" spans="2:4">
      <c r="B2" s="7" t="str">
        <f>'Turnover Cost Calculator'!D24</f>
        <v>Position 2</v>
      </c>
    </row>
    <row r="3" spans="2:4" ht="36.6">
      <c r="B3" s="10" t="str">
        <f>'Turnover Cost Calculator'!D25</f>
        <v>Call Center Rep</v>
      </c>
      <c r="C3" s="10"/>
    </row>
    <row r="4" spans="2:4" ht="16.05" customHeight="1">
      <c r="B4" s="39" t="s">
        <v>53</v>
      </c>
      <c r="C4" s="9"/>
    </row>
    <row r="6" spans="2:4" ht="31.05" customHeight="1">
      <c r="B6" s="25" t="s">
        <v>50</v>
      </c>
      <c r="C6" s="26" t="s">
        <v>4</v>
      </c>
      <c r="D6" s="27" t="s">
        <v>5</v>
      </c>
    </row>
    <row r="7" spans="2:4" ht="16.05" customHeight="1">
      <c r="B7" s="1" t="s">
        <v>44</v>
      </c>
      <c r="C7" s="37">
        <f>'Turnover Cost Calculator'!D26</f>
        <v>40000</v>
      </c>
      <c r="D7" s="13"/>
    </row>
    <row r="8" spans="2:4" ht="18">
      <c r="B8" s="1" t="s">
        <v>45</v>
      </c>
      <c r="C8" s="30">
        <v>0.3</v>
      </c>
      <c r="D8" s="13"/>
    </row>
    <row r="9" spans="2:4" ht="18">
      <c r="B9" s="1" t="s">
        <v>46</v>
      </c>
      <c r="C9" s="14">
        <f>C8*C7</f>
        <v>12000</v>
      </c>
      <c r="D9" s="2"/>
    </row>
    <row r="10" spans="2:4" ht="18">
      <c r="B10" s="11" t="s">
        <v>47</v>
      </c>
      <c r="C10" s="35">
        <f>(C7+C9)/235</f>
        <v>221.27659574468086</v>
      </c>
      <c r="D10" s="15" t="s">
        <v>6</v>
      </c>
    </row>
    <row r="11" spans="2:4" ht="12" customHeight="1">
      <c r="B11" s="11"/>
      <c r="C11" s="35"/>
      <c r="D11" s="15"/>
    </row>
    <row r="12" spans="2:4" ht="18">
      <c r="B12" s="17" t="s">
        <v>7</v>
      </c>
      <c r="C12" s="18">
        <f>0.37*C10</f>
        <v>81.872340425531917</v>
      </c>
      <c r="D12" s="19"/>
    </row>
    <row r="13" spans="2:4" ht="18">
      <c r="B13" s="17" t="s">
        <v>30</v>
      </c>
      <c r="C13" s="30">
        <v>0.37</v>
      </c>
      <c r="D13" s="19" t="s">
        <v>87</v>
      </c>
    </row>
    <row r="14" spans="2:4" ht="18">
      <c r="B14" s="17" t="s">
        <v>8</v>
      </c>
      <c r="C14" s="31">
        <v>90</v>
      </c>
      <c r="D14" s="19"/>
    </row>
    <row r="15" spans="2:4" ht="18">
      <c r="B15" s="16" t="s">
        <v>9</v>
      </c>
      <c r="C15" s="36">
        <f>C12*C14</f>
        <v>7368.5106382978729</v>
      </c>
      <c r="D15" s="20"/>
    </row>
    <row r="16" spans="2:4" ht="18">
      <c r="B16" s="16"/>
      <c r="C16" s="36"/>
      <c r="D16" s="20"/>
    </row>
    <row r="17" spans="2:4" ht="31.95" customHeight="1">
      <c r="B17" s="25" t="s">
        <v>48</v>
      </c>
      <c r="C17" s="26" t="s">
        <v>4</v>
      </c>
      <c r="D17" s="27" t="s">
        <v>5</v>
      </c>
    </row>
    <row r="18" spans="2:4" ht="18">
      <c r="B18" s="1" t="s">
        <v>10</v>
      </c>
      <c r="C18" s="32">
        <v>75000</v>
      </c>
      <c r="D18" s="2"/>
    </row>
    <row r="19" spans="2:4" ht="18">
      <c r="B19" s="1" t="s">
        <v>11</v>
      </c>
      <c r="C19" s="12">
        <f>(C18/235)/7.5</f>
        <v>42.553191489361701</v>
      </c>
      <c r="D19" s="15" t="s">
        <v>12</v>
      </c>
    </row>
    <row r="20" spans="2:4" ht="18">
      <c r="B20" s="1" t="s">
        <v>13</v>
      </c>
      <c r="C20" s="12">
        <f>C19*3</f>
        <v>127.65957446808511</v>
      </c>
      <c r="D20" s="2" t="s">
        <v>14</v>
      </c>
    </row>
    <row r="21" spans="2:4" ht="18">
      <c r="B21" s="1" t="s">
        <v>15</v>
      </c>
      <c r="C21" s="32">
        <v>500</v>
      </c>
      <c r="D21" s="2" t="s">
        <v>90</v>
      </c>
    </row>
    <row r="22" spans="2:4" ht="18">
      <c r="B22" s="1" t="s">
        <v>16</v>
      </c>
      <c r="C22" s="33">
        <v>20</v>
      </c>
      <c r="D22" s="2"/>
    </row>
    <row r="23" spans="2:4" ht="18">
      <c r="B23" s="1" t="s">
        <v>17</v>
      </c>
      <c r="C23" s="33">
        <v>10</v>
      </c>
      <c r="D23" s="2"/>
    </row>
    <row r="24" spans="2:4" ht="18">
      <c r="B24" s="1" t="s">
        <v>18</v>
      </c>
      <c r="C24" s="21">
        <f>C22+C23</f>
        <v>30</v>
      </c>
      <c r="D24" s="2"/>
    </row>
    <row r="25" spans="2:4" ht="18">
      <c r="B25" s="1" t="s">
        <v>19</v>
      </c>
      <c r="C25" s="32">
        <v>500</v>
      </c>
      <c r="D25" s="2"/>
    </row>
    <row r="26" spans="2:4" ht="18">
      <c r="B26" s="1" t="s">
        <v>20</v>
      </c>
      <c r="C26" s="32">
        <v>200</v>
      </c>
      <c r="D26" s="2"/>
    </row>
    <row r="27" spans="2:4" ht="18">
      <c r="B27" s="11" t="s">
        <v>21</v>
      </c>
      <c r="C27" s="36">
        <f>C20+(C19*C24)+C25+C26</f>
        <v>2104.255319148936</v>
      </c>
      <c r="D27" s="15"/>
    </row>
    <row r="28" spans="2:4" ht="18">
      <c r="B28" s="11"/>
      <c r="C28" s="36"/>
      <c r="D28" s="15"/>
    </row>
    <row r="29" spans="2:4" ht="34.049999999999997" customHeight="1">
      <c r="B29" s="25" t="s">
        <v>51</v>
      </c>
      <c r="C29" s="26" t="s">
        <v>4</v>
      </c>
      <c r="D29" s="27" t="s">
        <v>5</v>
      </c>
    </row>
    <row r="30" spans="2:4" ht="18">
      <c r="B30" s="1" t="s">
        <v>22</v>
      </c>
      <c r="C30" s="34">
        <v>150000</v>
      </c>
      <c r="D30" s="2"/>
    </row>
    <row r="31" spans="2:4" ht="18">
      <c r="B31" s="1" t="s">
        <v>23</v>
      </c>
      <c r="C31" s="37">
        <f>(C30/235)</f>
        <v>638.29787234042556</v>
      </c>
      <c r="D31" s="2" t="s">
        <v>6</v>
      </c>
    </row>
    <row r="32" spans="2:4" ht="18">
      <c r="B32" s="1" t="s">
        <v>24</v>
      </c>
      <c r="C32" s="31">
        <v>10</v>
      </c>
      <c r="D32" s="2"/>
    </row>
    <row r="33" spans="2:4" ht="18">
      <c r="B33" s="1" t="s">
        <v>25</v>
      </c>
      <c r="C33" s="34">
        <v>500</v>
      </c>
      <c r="D33" s="2"/>
    </row>
    <row r="34" spans="2:4" ht="18">
      <c r="B34" s="11" t="s">
        <v>26</v>
      </c>
      <c r="C34" s="35">
        <f>(C31*C32)+C33</f>
        <v>6882.978723404256</v>
      </c>
      <c r="D34" s="15"/>
    </row>
    <row r="35" spans="2:4" ht="18">
      <c r="B35" s="11"/>
      <c r="C35" s="35"/>
      <c r="D35" s="15"/>
    </row>
    <row r="36" spans="2:4" ht="33" customHeight="1">
      <c r="B36" s="25" t="s">
        <v>52</v>
      </c>
      <c r="C36" s="26" t="s">
        <v>4</v>
      </c>
      <c r="D36" s="27" t="s">
        <v>5</v>
      </c>
    </row>
    <row r="37" spans="2:4" ht="18">
      <c r="B37" s="1" t="s">
        <v>27</v>
      </c>
      <c r="C37" s="37">
        <f>C10</f>
        <v>221.27659574468086</v>
      </c>
      <c r="D37" s="2" t="s">
        <v>89</v>
      </c>
    </row>
    <row r="38" spans="2:4" ht="18">
      <c r="B38" s="1" t="s">
        <v>28</v>
      </c>
      <c r="C38" s="31">
        <v>90</v>
      </c>
      <c r="D38" s="2"/>
    </row>
    <row r="39" spans="2:4" ht="18">
      <c r="B39" s="11" t="s">
        <v>49</v>
      </c>
      <c r="C39" s="35">
        <f>0.5*(C37*C38)</f>
        <v>9957.4468085106382</v>
      </c>
      <c r="D39" s="2" t="s">
        <v>29</v>
      </c>
    </row>
    <row r="40" spans="2:4" ht="21" customHeight="1">
      <c r="B40" s="22"/>
      <c r="C40" s="23"/>
      <c r="D40" s="24"/>
    </row>
    <row r="41" spans="2:4" ht="43.95" customHeight="1">
      <c r="B41" s="82" t="s">
        <v>43</v>
      </c>
      <c r="C41" s="83"/>
      <c r="D41" s="38">
        <f>C15+C27+C34+C39</f>
        <v>26313.191489361703</v>
      </c>
    </row>
    <row r="42" spans="2:4" ht="33" customHeight="1">
      <c r="B42" s="84" t="s">
        <v>31</v>
      </c>
      <c r="C42" s="84"/>
      <c r="D42" s="40">
        <f>D41/C7</f>
        <v>0.65782978723404262</v>
      </c>
    </row>
    <row r="44" spans="2:4">
      <c r="B44" s="80"/>
      <c r="C44" s="80"/>
      <c r="D44" s="81"/>
    </row>
    <row r="45" spans="2:4">
      <c r="B45" s="80"/>
      <c r="C45" s="80"/>
      <c r="D45" s="81"/>
    </row>
    <row r="46" spans="2:4">
      <c r="B46" s="80"/>
      <c r="C46" s="80"/>
      <c r="D46" s="81"/>
    </row>
    <row r="47" spans="2:4">
      <c r="B47" s="80"/>
      <c r="C47" s="80"/>
      <c r="D47" s="81"/>
    </row>
  </sheetData>
  <mergeCells count="4">
    <mergeCell ref="B41:C41"/>
    <mergeCell ref="B42:C42"/>
    <mergeCell ref="B44:C47"/>
    <mergeCell ref="D44:D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47"/>
  <sheetViews>
    <sheetView workbookViewId="0">
      <selection activeCell="G39" sqref="G39"/>
    </sheetView>
  </sheetViews>
  <sheetFormatPr defaultColWidth="10.796875" defaultRowHeight="15.6"/>
  <cols>
    <col min="1" max="1" width="10.796875" style="9"/>
    <col min="2" max="2" width="54.296875" style="7" customWidth="1"/>
    <col min="3" max="3" width="12.796875" style="8" bestFit="1" customWidth="1"/>
    <col min="4" max="4" width="83" style="9" customWidth="1"/>
    <col min="5" max="16384" width="10.796875" style="9"/>
  </cols>
  <sheetData>
    <row r="2" spans="2:4">
      <c r="B2" s="7" t="str">
        <f>'Turnover Cost Calculator'!E24</f>
        <v>Position 3</v>
      </c>
    </row>
    <row r="3" spans="2:4" ht="36.6">
      <c r="B3" s="10" t="str">
        <f>'Turnover Cost Calculator'!E25</f>
        <v>Account Executive</v>
      </c>
      <c r="C3" s="10"/>
    </row>
    <row r="4" spans="2:4" ht="16.05" customHeight="1">
      <c r="B4" s="39" t="s">
        <v>53</v>
      </c>
      <c r="C4" s="9"/>
    </row>
    <row r="6" spans="2:4" ht="31.05" customHeight="1">
      <c r="B6" s="25" t="s">
        <v>50</v>
      </c>
      <c r="C6" s="26" t="s">
        <v>4</v>
      </c>
      <c r="D6" s="27" t="s">
        <v>5</v>
      </c>
    </row>
    <row r="7" spans="2:4" ht="16.05" customHeight="1">
      <c r="B7" s="1" t="s">
        <v>44</v>
      </c>
      <c r="C7" s="37">
        <f>'Turnover Cost Calculator'!E26</f>
        <v>100000</v>
      </c>
      <c r="D7" s="13"/>
    </row>
    <row r="8" spans="2:4" ht="18">
      <c r="B8" s="1" t="s">
        <v>45</v>
      </c>
      <c r="C8" s="30">
        <v>0.3</v>
      </c>
      <c r="D8" s="13"/>
    </row>
    <row r="9" spans="2:4" ht="18">
      <c r="B9" s="1" t="s">
        <v>46</v>
      </c>
      <c r="C9" s="14">
        <f>C8*C7</f>
        <v>30000</v>
      </c>
      <c r="D9" s="2"/>
    </row>
    <row r="10" spans="2:4" ht="18">
      <c r="B10" s="11" t="s">
        <v>47</v>
      </c>
      <c r="C10" s="35">
        <f>(C7+C9)/235</f>
        <v>553.19148936170211</v>
      </c>
      <c r="D10" s="15" t="s">
        <v>6</v>
      </c>
    </row>
    <row r="11" spans="2:4" ht="12" customHeight="1">
      <c r="B11" s="11"/>
      <c r="C11" s="35"/>
      <c r="D11" s="15"/>
    </row>
    <row r="12" spans="2:4" ht="18">
      <c r="B12" s="17" t="s">
        <v>7</v>
      </c>
      <c r="C12" s="18">
        <f>0.37*C10</f>
        <v>204.68085106382978</v>
      </c>
      <c r="D12" s="19"/>
    </row>
    <row r="13" spans="2:4" ht="18">
      <c r="B13" s="17" t="s">
        <v>30</v>
      </c>
      <c r="C13" s="30">
        <v>0.37</v>
      </c>
      <c r="D13" s="19" t="s">
        <v>87</v>
      </c>
    </row>
    <row r="14" spans="2:4" ht="18">
      <c r="B14" s="17" t="s">
        <v>8</v>
      </c>
      <c r="C14" s="31">
        <v>90</v>
      </c>
      <c r="D14" s="19"/>
    </row>
    <row r="15" spans="2:4" ht="18">
      <c r="B15" s="16" t="s">
        <v>9</v>
      </c>
      <c r="C15" s="36">
        <f>C12*C14</f>
        <v>18421.276595744679</v>
      </c>
      <c r="D15" s="20"/>
    </row>
    <row r="16" spans="2:4" ht="18">
      <c r="B16" s="16"/>
      <c r="C16" s="36"/>
      <c r="D16" s="20"/>
    </row>
    <row r="17" spans="2:4" ht="31.95" customHeight="1">
      <c r="B17" s="25" t="s">
        <v>48</v>
      </c>
      <c r="C17" s="26" t="s">
        <v>4</v>
      </c>
      <c r="D17" s="27" t="s">
        <v>5</v>
      </c>
    </row>
    <row r="18" spans="2:4" ht="18">
      <c r="B18" s="1" t="s">
        <v>10</v>
      </c>
      <c r="C18" s="32">
        <v>75000</v>
      </c>
      <c r="D18" s="2"/>
    </row>
    <row r="19" spans="2:4" ht="18">
      <c r="B19" s="1" t="s">
        <v>11</v>
      </c>
      <c r="C19" s="12">
        <f>(C18/235)/7.5</f>
        <v>42.553191489361701</v>
      </c>
      <c r="D19" s="15" t="s">
        <v>12</v>
      </c>
    </row>
    <row r="20" spans="2:4" ht="18">
      <c r="B20" s="1" t="s">
        <v>13</v>
      </c>
      <c r="C20" s="12">
        <f>C19*3</f>
        <v>127.65957446808511</v>
      </c>
      <c r="D20" s="2" t="s">
        <v>14</v>
      </c>
    </row>
    <row r="21" spans="2:4" ht="18">
      <c r="B21" s="1" t="s">
        <v>15</v>
      </c>
      <c r="C21" s="32">
        <v>500</v>
      </c>
      <c r="D21" s="2" t="s">
        <v>90</v>
      </c>
    </row>
    <row r="22" spans="2:4" ht="18">
      <c r="B22" s="1" t="s">
        <v>16</v>
      </c>
      <c r="C22" s="33">
        <v>20</v>
      </c>
      <c r="D22" s="2"/>
    </row>
    <row r="23" spans="2:4" ht="18">
      <c r="B23" s="1" t="s">
        <v>17</v>
      </c>
      <c r="C23" s="33">
        <v>10</v>
      </c>
      <c r="D23" s="2"/>
    </row>
    <row r="24" spans="2:4" ht="18">
      <c r="B24" s="1" t="s">
        <v>18</v>
      </c>
      <c r="C24" s="21">
        <f>C22+C23</f>
        <v>30</v>
      </c>
      <c r="D24" s="2"/>
    </row>
    <row r="25" spans="2:4" ht="18">
      <c r="B25" s="1" t="s">
        <v>19</v>
      </c>
      <c r="C25" s="32">
        <v>500</v>
      </c>
      <c r="D25" s="2"/>
    </row>
    <row r="26" spans="2:4" ht="18">
      <c r="B26" s="1" t="s">
        <v>20</v>
      </c>
      <c r="C26" s="32">
        <v>200</v>
      </c>
      <c r="D26" s="2"/>
    </row>
    <row r="27" spans="2:4" ht="18">
      <c r="B27" s="11" t="s">
        <v>21</v>
      </c>
      <c r="C27" s="36">
        <f>C20+(C19*C24)+C25+C26</f>
        <v>2104.255319148936</v>
      </c>
      <c r="D27" s="15"/>
    </row>
    <row r="28" spans="2:4" ht="18">
      <c r="B28" s="11"/>
      <c r="C28" s="36"/>
      <c r="D28" s="15"/>
    </row>
    <row r="29" spans="2:4" ht="34.049999999999997" customHeight="1">
      <c r="B29" s="25" t="s">
        <v>51</v>
      </c>
      <c r="C29" s="26" t="s">
        <v>4</v>
      </c>
      <c r="D29" s="27" t="s">
        <v>5</v>
      </c>
    </row>
    <row r="30" spans="2:4" ht="18">
      <c r="B30" s="1" t="s">
        <v>22</v>
      </c>
      <c r="C30" s="34">
        <v>150000</v>
      </c>
      <c r="D30" s="2"/>
    </row>
    <row r="31" spans="2:4" ht="18">
      <c r="B31" s="1" t="s">
        <v>23</v>
      </c>
      <c r="C31" s="37">
        <f>(C30/235)</f>
        <v>638.29787234042556</v>
      </c>
      <c r="D31" s="2" t="s">
        <v>6</v>
      </c>
    </row>
    <row r="32" spans="2:4" ht="18">
      <c r="B32" s="1" t="s">
        <v>24</v>
      </c>
      <c r="C32" s="31">
        <v>10</v>
      </c>
      <c r="D32" s="2"/>
    </row>
    <row r="33" spans="2:4" ht="18">
      <c r="B33" s="1" t="s">
        <v>25</v>
      </c>
      <c r="C33" s="34">
        <v>500</v>
      </c>
      <c r="D33" s="2"/>
    </row>
    <row r="34" spans="2:4" ht="18">
      <c r="B34" s="11" t="s">
        <v>26</v>
      </c>
      <c r="C34" s="35">
        <f>(C31*C32)+C33</f>
        <v>6882.978723404256</v>
      </c>
      <c r="D34" s="15"/>
    </row>
    <row r="35" spans="2:4" ht="18">
      <c r="B35" s="11"/>
      <c r="C35" s="35"/>
      <c r="D35" s="15"/>
    </row>
    <row r="36" spans="2:4" ht="33" customHeight="1">
      <c r="B36" s="25" t="s">
        <v>52</v>
      </c>
      <c r="C36" s="26" t="s">
        <v>4</v>
      </c>
      <c r="D36" s="27" t="s">
        <v>5</v>
      </c>
    </row>
    <row r="37" spans="2:4" ht="18">
      <c r="B37" s="1" t="s">
        <v>27</v>
      </c>
      <c r="C37" s="37">
        <f>C10</f>
        <v>553.19148936170211</v>
      </c>
      <c r="D37" s="2" t="s">
        <v>89</v>
      </c>
    </row>
    <row r="38" spans="2:4" ht="18">
      <c r="B38" s="1" t="s">
        <v>28</v>
      </c>
      <c r="C38" s="31">
        <v>90</v>
      </c>
      <c r="D38" s="2"/>
    </row>
    <row r="39" spans="2:4" ht="18">
      <c r="B39" s="11" t="s">
        <v>49</v>
      </c>
      <c r="C39" s="35">
        <f>0.5*(C37*C38)</f>
        <v>24893.617021276594</v>
      </c>
      <c r="D39" s="2" t="s">
        <v>29</v>
      </c>
    </row>
    <row r="40" spans="2:4" ht="21" customHeight="1">
      <c r="B40" s="22"/>
      <c r="C40" s="23"/>
      <c r="D40" s="24"/>
    </row>
    <row r="41" spans="2:4" ht="43.95" customHeight="1">
      <c r="B41" s="82" t="s">
        <v>43</v>
      </c>
      <c r="C41" s="83"/>
      <c r="D41" s="38">
        <f>C15+C27+C34+C39</f>
        <v>52302.127659574464</v>
      </c>
    </row>
    <row r="42" spans="2:4" ht="33" customHeight="1">
      <c r="B42" s="84" t="s">
        <v>31</v>
      </c>
      <c r="C42" s="84"/>
      <c r="D42" s="40">
        <f>D41/C7</f>
        <v>0.5230212765957446</v>
      </c>
    </row>
    <row r="44" spans="2:4">
      <c r="B44" s="80"/>
      <c r="C44" s="80"/>
      <c r="D44" s="81"/>
    </row>
    <row r="45" spans="2:4">
      <c r="B45" s="80"/>
      <c r="C45" s="80"/>
      <c r="D45" s="81"/>
    </row>
    <row r="46" spans="2:4">
      <c r="B46" s="80"/>
      <c r="C46" s="80"/>
      <c r="D46" s="81"/>
    </row>
    <row r="47" spans="2:4">
      <c r="B47" s="80"/>
      <c r="C47" s="80"/>
      <c r="D47" s="81"/>
    </row>
  </sheetData>
  <mergeCells count="4">
    <mergeCell ref="B41:C41"/>
    <mergeCell ref="B42:C42"/>
    <mergeCell ref="B44:C47"/>
    <mergeCell ref="D44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Turnover Cost Calculator</vt:lpstr>
      <vt:lpstr>ROI Table</vt:lpstr>
      <vt:lpstr>Position 1</vt:lpstr>
      <vt:lpstr>Position 2</vt:lpstr>
      <vt:lpstr>Position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Cody</cp:lastModifiedBy>
  <dcterms:created xsi:type="dcterms:W3CDTF">2019-01-08T00:09:38Z</dcterms:created>
  <dcterms:modified xsi:type="dcterms:W3CDTF">2020-02-28T23:53:09Z</dcterms:modified>
</cp:coreProperties>
</file>