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/>
  <mc:AlternateContent xmlns:mc="http://schemas.openxmlformats.org/markup-compatibility/2006">
    <mc:Choice Requires="x15">
      <x15ac:absPath xmlns:x15ac="http://schemas.microsoft.com/office/spreadsheetml/2010/11/ac" url="/Users/leann/Desktop/Freelance Projects/Journeyfront/Turnover Calculator/"/>
    </mc:Choice>
  </mc:AlternateContent>
  <xr:revisionPtr revIDLastSave="0" documentId="8_{574AF44F-D5F4-774D-B291-4A7D9F7985A1}" xr6:coauthVersionLast="47" xr6:coauthVersionMax="47" xr10:uidLastSave="{00000000-0000-0000-0000-000000000000}"/>
  <bookViews>
    <workbookView xWindow="7040" yWindow="500" windowWidth="31360" windowHeight="19380" tabRatio="500" xr2:uid="{00000000-000D-0000-FFFF-FFFF00000000}"/>
  </bookViews>
  <sheets>
    <sheet name="Instructions" sheetId="6" r:id="rId1"/>
    <sheet name="Turnover Cost Calculator" sheetId="1" r:id="rId2"/>
    <sheet name="ROI Table" sheetId="3" r:id="rId3"/>
    <sheet name="Position 1" sheetId="2" r:id="rId4"/>
    <sheet name="Position 2" sheetId="4" r:id="rId5"/>
    <sheet name="Position 3" sheetId="5" r:id="rId6"/>
  </sheets>
  <definedNames>
    <definedName name="_xlnm.Print_Area" localSheetId="0">Instructions!$E$26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2" l="1"/>
  <c r="D10" i="2" s="1"/>
  <c r="D29" i="1"/>
  <c r="D8" i="4"/>
  <c r="D10" i="4" s="1"/>
  <c r="E29" i="1"/>
  <c r="D8" i="5"/>
  <c r="D10" i="5" s="1"/>
  <c r="D11" i="5" s="1"/>
  <c r="F29" i="1"/>
  <c r="G27" i="1"/>
  <c r="C7" i="3"/>
  <c r="C3" i="5"/>
  <c r="C2" i="5"/>
  <c r="C3" i="4"/>
  <c r="C2" i="4"/>
  <c r="D20" i="5"/>
  <c r="D21" i="5" s="1"/>
  <c r="D25" i="5"/>
  <c r="D32" i="5"/>
  <c r="D35" i="5" s="1"/>
  <c r="D20" i="4"/>
  <c r="D21" i="4" s="1"/>
  <c r="D25" i="4"/>
  <c r="D32" i="4"/>
  <c r="D35" i="4" s="1"/>
  <c r="C3" i="2"/>
  <c r="C2" i="2"/>
  <c r="D20" i="2"/>
  <c r="D21" i="2" s="1"/>
  <c r="D25" i="2"/>
  <c r="D32" i="2"/>
  <c r="D35" i="2" s="1"/>
  <c r="D28" i="5" l="1"/>
  <c r="D5" i="3"/>
  <c r="D7" i="3"/>
  <c r="D28" i="4"/>
  <c r="D28" i="2"/>
  <c r="G29" i="1"/>
  <c r="C9" i="1" s="1"/>
  <c r="D13" i="5"/>
  <c r="D16" i="5" s="1"/>
  <c r="D38" i="5"/>
  <c r="D40" i="5" s="1"/>
  <c r="D6" i="3"/>
  <c r="D11" i="2"/>
  <c r="C8" i="3"/>
  <c r="D11" i="4"/>
  <c r="G28" i="1" l="1"/>
  <c r="D8" i="3"/>
  <c r="C9" i="3"/>
  <c r="D38" i="4"/>
  <c r="D40" i="4" s="1"/>
  <c r="D13" i="4"/>
  <c r="D16" i="4" s="1"/>
  <c r="E42" i="5"/>
  <c r="D38" i="2"/>
  <c r="D40" i="2" s="1"/>
  <c r="D13" i="2"/>
  <c r="D16" i="2" s="1"/>
  <c r="E42" i="2" l="1"/>
  <c r="D30" i="1" s="1"/>
  <c r="E42" i="4"/>
  <c r="E30" i="1" s="1"/>
  <c r="E31" i="1" s="1"/>
  <c r="D9" i="3"/>
  <c r="C10" i="3"/>
  <c r="E43" i="5"/>
  <c r="F30" i="1"/>
  <c r="F31" i="1" s="1"/>
  <c r="E43" i="2" l="1"/>
  <c r="E43" i="4"/>
  <c r="D10" i="3"/>
  <c r="C11" i="3"/>
  <c r="G30" i="1"/>
  <c r="C12" i="1" s="1"/>
  <c r="D31" i="1"/>
  <c r="G31" i="1" s="1"/>
  <c r="C6" i="1" s="1"/>
  <c r="D11" i="3" l="1"/>
  <c r="C12" i="3"/>
  <c r="E11" i="3"/>
  <c r="E6" i="3"/>
  <c r="E5" i="3"/>
  <c r="C20" i="1"/>
  <c r="E7" i="3"/>
  <c r="E8" i="3"/>
  <c r="E9" i="3"/>
  <c r="E10" i="3"/>
  <c r="D12" i="3" l="1"/>
  <c r="E12" i="3"/>
  <c r="C13" i="3"/>
  <c r="D13" i="3" l="1"/>
  <c r="C14" i="3"/>
  <c r="E13" i="3"/>
  <c r="E14" i="3" l="1"/>
  <c r="D14" i="3"/>
  <c r="C15" i="3"/>
  <c r="D15" i="3" l="1"/>
  <c r="C16" i="3"/>
  <c r="E15" i="3"/>
  <c r="D16" i="3" l="1"/>
  <c r="C17" i="3"/>
  <c r="E16" i="3"/>
  <c r="D17" i="3" l="1"/>
  <c r="C18" i="3"/>
  <c r="E17" i="3"/>
  <c r="E18" i="3" l="1"/>
  <c r="D18" i="3"/>
  <c r="C19" i="3"/>
  <c r="D19" i="3" l="1"/>
  <c r="C20" i="3"/>
  <c r="E19" i="3"/>
  <c r="D20" i="3" l="1"/>
  <c r="E20" i="3"/>
  <c r="C21" i="3"/>
  <c r="D21" i="3" l="1"/>
  <c r="E21" i="3"/>
  <c r="C22" i="3"/>
  <c r="E22" i="3" l="1"/>
  <c r="D22" i="3"/>
  <c r="C23" i="3"/>
  <c r="D23" i="3" l="1"/>
  <c r="C24" i="3"/>
  <c r="E23" i="3"/>
  <c r="E24" i="3" l="1"/>
  <c r="D24" i="3"/>
  <c r="C25" i="3"/>
  <c r="D25" i="3" l="1"/>
  <c r="C26" i="3"/>
  <c r="E25" i="3"/>
  <c r="E26" i="3" l="1"/>
  <c r="D26" i="3"/>
  <c r="C27" i="3"/>
  <c r="D27" i="3" l="1"/>
  <c r="C28" i="3"/>
  <c r="E27" i="3"/>
  <c r="C29" i="3" l="1"/>
  <c r="D28" i="3"/>
  <c r="E28" i="3"/>
  <c r="D29" i="3" l="1"/>
  <c r="C30" i="3"/>
  <c r="E29" i="3"/>
  <c r="E30" i="3" l="1"/>
  <c r="D30" i="3"/>
  <c r="C31" i="3"/>
  <c r="D31" i="3" l="1"/>
  <c r="C32" i="3"/>
  <c r="E31" i="3"/>
  <c r="E32" i="3" l="1"/>
  <c r="C33" i="3"/>
  <c r="D32" i="3"/>
  <c r="D33" i="3" l="1"/>
  <c r="C34" i="3"/>
  <c r="E33" i="3"/>
  <c r="E34" i="3" l="1"/>
  <c r="D34" i="3"/>
  <c r="C35" i="3"/>
  <c r="D35" i="3" l="1"/>
  <c r="C36" i="3"/>
  <c r="E35" i="3"/>
  <c r="C37" i="3" l="1"/>
  <c r="D36" i="3"/>
  <c r="E36" i="3"/>
  <c r="D37" i="3" l="1"/>
  <c r="E37" i="3"/>
</calcChain>
</file>

<file path=xl/sharedStrings.xml><?xml version="1.0" encoding="utf-8"?>
<sst xmlns="http://schemas.openxmlformats.org/spreadsheetml/2006/main" count="194" uniqueCount="91">
  <si>
    <t>Annual Salary</t>
  </si>
  <si>
    <t>Sales Reps</t>
  </si>
  <si>
    <t>COST</t>
  </si>
  <si>
    <t>NOTES</t>
  </si>
  <si>
    <t>Based on 235 working days</t>
  </si>
  <si>
    <t>Daily Cost of Covering for the Position</t>
  </si>
  <si>
    <t># of Days Position Vacant</t>
  </si>
  <si>
    <t>Total Cost to "Cover" Position</t>
  </si>
  <si>
    <t>HR or Hiring Manager Salary</t>
  </si>
  <si>
    <t>HR or Hiring Manager Hourly Rate</t>
  </si>
  <si>
    <t>Based on 235 working days &amp; 7.5hrs per day</t>
  </si>
  <si>
    <t>Departing Employee - Exit Interview Cost</t>
  </si>
  <si>
    <t>assumed, 3hrs of HR managed consumed</t>
  </si>
  <si>
    <t>Departing Employee - Other Seperation Costs</t>
  </si>
  <si>
    <t>New Hire - Resume Screening (Hours)</t>
  </si>
  <si>
    <t>New Hire - Interviews (Hours)</t>
  </si>
  <si>
    <t>Total Hours to Fill Position</t>
  </si>
  <si>
    <t>New Hire - Advertising Costs</t>
  </si>
  <si>
    <t>New Hire - Other Admin Costs</t>
  </si>
  <si>
    <t>Separation Cost &amp; Cost to Hire Replacement</t>
  </si>
  <si>
    <t>Mentor or Manager Salary</t>
  </si>
  <si>
    <t>Mentor or Manager Onboarding Daily Rate</t>
  </si>
  <si>
    <t>Total Training Days Consumed</t>
  </si>
  <si>
    <t>Other Training Costs</t>
  </si>
  <si>
    <t>Total New Hire Training Cost</t>
  </si>
  <si>
    <t>Daily Employee Cost</t>
  </si>
  <si>
    <t>Days to 100% Productivity</t>
  </si>
  <si>
    <t>Prior to reaching 100%, assume individual performs at 50% of replaced employee</t>
  </si>
  <si>
    <t>Daily Cost for Departing Employee %</t>
  </si>
  <si>
    <t>Percent of Annual Salary</t>
  </si>
  <si>
    <t>Employees In Position</t>
  </si>
  <si>
    <t>Annual Turnover %</t>
  </si>
  <si>
    <t>Annual Turnover #</t>
  </si>
  <si>
    <t>Total Cost</t>
  </si>
  <si>
    <t>Position Title</t>
  </si>
  <si>
    <t>Call Center Rep</t>
  </si>
  <si>
    <t>Total Cost of Turnover Per Employee</t>
  </si>
  <si>
    <t>Current Employee Annual Base Salary</t>
  </si>
  <si>
    <t>Current Employee Annual Benefits %</t>
  </si>
  <si>
    <t>Current Employee Annual Benefits Cost</t>
  </si>
  <si>
    <t>Current Employee Daily Cost (Salary + Benefits)</t>
  </si>
  <si>
    <t>COST TO HIRE REPLACEMENT</t>
  </si>
  <si>
    <t>Total Productivity Loss Cost</t>
  </si>
  <si>
    <t>COST TO "COVER" POSITION</t>
  </si>
  <si>
    <t xml:space="preserve"> COST OF NEW HIRE TRAINING</t>
  </si>
  <si>
    <t>COST OF LOST PRODUCTIVITY</t>
  </si>
  <si>
    <r>
      <t xml:space="preserve">CALCULATION FORMULA = </t>
    </r>
    <r>
      <rPr>
        <i/>
        <sz val="12"/>
        <color theme="1"/>
        <rFont val="Calibri (Body)"/>
      </rPr>
      <t>Cost to "Cover" Position</t>
    </r>
    <r>
      <rPr>
        <i/>
        <sz val="12"/>
        <color theme="0" tint="-0.499984740745262"/>
        <rFont val="Calibri"/>
        <family val="2"/>
        <scheme val="minor"/>
      </rPr>
      <t xml:space="preserve"> + </t>
    </r>
    <r>
      <rPr>
        <i/>
        <sz val="12"/>
        <color theme="1"/>
        <rFont val="Calibri (Body)"/>
      </rPr>
      <t>Cost to Hire Replacement</t>
    </r>
    <r>
      <rPr>
        <i/>
        <sz val="12"/>
        <color theme="0" tint="-0.499984740745262"/>
        <rFont val="Calibri"/>
        <family val="2"/>
        <scheme val="minor"/>
      </rPr>
      <t xml:space="preserve"> + </t>
    </r>
    <r>
      <rPr>
        <i/>
        <sz val="12"/>
        <rFont val="Calibri"/>
        <family val="2"/>
        <scheme val="minor"/>
      </rPr>
      <t xml:space="preserve">Cost of </t>
    </r>
    <r>
      <rPr>
        <i/>
        <sz val="12"/>
        <rFont val="Calibri (Body)"/>
      </rPr>
      <t>New Hire Training</t>
    </r>
    <r>
      <rPr>
        <i/>
        <sz val="12"/>
        <color theme="0" tint="-0.499984740745262"/>
        <rFont val="Calibri"/>
        <family val="2"/>
        <scheme val="minor"/>
      </rPr>
      <t xml:space="preserve"> + </t>
    </r>
    <r>
      <rPr>
        <i/>
        <sz val="12"/>
        <rFont val="Calibri"/>
        <family val="2"/>
        <scheme val="minor"/>
      </rPr>
      <t xml:space="preserve">Cost of Lost </t>
    </r>
    <r>
      <rPr>
        <i/>
        <sz val="12"/>
        <rFont val="Calibri (Body)"/>
      </rPr>
      <t>Productivity</t>
    </r>
  </si>
  <si>
    <t>Cost To Replace 1 Employee</t>
  </si>
  <si>
    <t>Account Executive</t>
  </si>
  <si>
    <t>TOTAL</t>
  </si>
  <si>
    <t>Potential Savings</t>
  </si>
  <si>
    <t>Cost of Turnover Calculator</t>
  </si>
  <si>
    <t>ROI on Reducing Turnover</t>
  </si>
  <si>
    <t>Time other employees spend covering for the employee that left</t>
  </si>
  <si>
    <t xml:space="preserve">Severance, going away party, letting them keep company property (bags, clothes, etc.) </t>
  </si>
  <si>
    <t>Daily Cost of new hire at same cost as departing employee</t>
  </si>
  <si>
    <t>Severance, going away party, letting them keep company property (bags, clothes, etc.)</t>
  </si>
  <si>
    <t>On the "Turnover Cost Calculator" tab, change the field labeled "If we could reduce turnover by…" to your desired percentage</t>
  </si>
  <si>
    <t>You will see the potential savings below the previous field</t>
  </si>
  <si>
    <t>Alternately, you can click on the "ROI Table" tab and see a table showing the potential savings in table form</t>
  </si>
  <si>
    <t>Start with the "Turnover Cost Calculator" tab</t>
  </si>
  <si>
    <t>To update additional details on each position, click on the individual tabs labeled "Position 1," "Position 2," or "Position 3"</t>
  </si>
  <si>
    <t>Edit the details of each tab to fine tune the cost of turnover for each position</t>
  </si>
  <si>
    <t>Return to the "Turnover Cost Calculator" tab to view the summary of your results</t>
  </si>
  <si>
    <t>On the "Turnover Cost Calculator" tab, select the colum(s) of the position(s) you want to delete</t>
  </si>
  <si>
    <t>Delete the selected columns</t>
  </si>
  <si>
    <t>Delete the corresponding tab(s) for the position(s) you deleted in step 1</t>
  </si>
  <si>
    <r>
      <t xml:space="preserve">Update the cells with </t>
    </r>
    <r>
      <rPr>
        <sz val="12"/>
        <color rgb="FF0070C0"/>
        <rFont val="Helvetica Light"/>
      </rPr>
      <t>BLUE</t>
    </r>
    <r>
      <rPr>
        <sz val="12"/>
        <color theme="1"/>
        <rFont val="Helvetica Light"/>
      </rPr>
      <t xml:space="preserve"> text ONLY - All other fields are auto generated</t>
    </r>
  </si>
  <si>
    <t>HOW TO USE</t>
  </si>
  <si>
    <t>HOW TO VIEW YOUR POTENTIAL COST SAVINGS</t>
  </si>
  <si>
    <t>HOW TO REMOVE A POSITION</t>
  </si>
  <si>
    <t>HOW TO ADD MORE POSITIONS</t>
  </si>
  <si>
    <r>
      <t xml:space="preserve">If you would like to add additional positions, or would like help with any other customizations, please contact us by emailing </t>
    </r>
    <r>
      <rPr>
        <u/>
        <sz val="12"/>
        <color rgb="FF00B0F0"/>
        <rFont val="Helvetica Light"/>
      </rPr>
      <t>contact@journeyfront.com</t>
    </r>
  </si>
  <si>
    <t>DISCLAIMER</t>
  </si>
  <si>
    <t>This document is meant for illustrative purposes only. Please check with your legal counsel before use. Created by Journeyfront.</t>
  </si>
  <si>
    <t xml:space="preserve">Company: </t>
  </si>
  <si>
    <t>ANNUAL COST OF TURNOVER</t>
  </si>
  <si>
    <t>ANNUAL EMPLOYEES TURNING OVER</t>
  </si>
  <si>
    <t>AVERAGE COST PER EMPLOYEE</t>
  </si>
  <si>
    <t>IF WE COULD REDUCE TURNOVER BY</t>
  </si>
  <si>
    <t>SAVINGS FROM REDUCING TURNOVER</t>
  </si>
  <si>
    <t>Instructions</t>
  </si>
  <si>
    <t>INPUTS</t>
  </si>
  <si>
    <t>POSITION 1</t>
  </si>
  <si>
    <t>POSITION 2</t>
  </si>
  <si>
    <t>POSITION 3</t>
  </si>
  <si>
    <t>REDUCTION IN TURNOVER</t>
  </si>
  <si>
    <t>EMPLOYEES RETAINED</t>
  </si>
  <si>
    <t>COMPANY SAVINGS</t>
  </si>
  <si>
    <t>Assumed, 3hrs of HR managed consumed</t>
  </si>
  <si>
    <t>Assumed, 3 hrs of HR managed consumed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</si>
</sst>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</numFmts>
  <fonts count="5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Helvetica"/>
      <family val="2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name val="Helvetica"/>
      <family val="2"/>
    </font>
    <font>
      <sz val="12"/>
      <color rgb="FF00B0F0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i/>
      <sz val="12"/>
      <color theme="1"/>
      <name val="Calibri (Body)"/>
    </font>
    <font>
      <i/>
      <sz val="12"/>
      <name val="Calibri"/>
      <family val="2"/>
      <scheme val="minor"/>
    </font>
    <font>
      <i/>
      <sz val="12"/>
      <name val="Calibri (Body)"/>
    </font>
    <font>
      <sz val="14"/>
      <color theme="0" tint="-4.9989318521683403E-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Helvetica"/>
      <family val="2"/>
    </font>
    <font>
      <sz val="14"/>
      <color theme="1"/>
      <name val="Helvetica"/>
      <family val="2"/>
    </font>
    <font>
      <b/>
      <sz val="14"/>
      <color rgb="FF000000"/>
      <name val="Helvetica"/>
      <family val="2"/>
    </font>
    <font>
      <u/>
      <sz val="12"/>
      <color theme="10"/>
      <name val="Helvetica"/>
      <family val="2"/>
    </font>
    <font>
      <sz val="18"/>
      <color theme="0" tint="-0.34998626667073579"/>
      <name val="Helvetica Light"/>
    </font>
    <font>
      <sz val="12"/>
      <color theme="1"/>
      <name val="Helvetica Light"/>
    </font>
    <font>
      <sz val="12"/>
      <color rgb="FF0070C0"/>
      <name val="Helvetica Light"/>
    </font>
    <font>
      <u/>
      <sz val="12"/>
      <color rgb="FF00B0F0"/>
      <name val="Helvetica Light"/>
    </font>
    <font>
      <sz val="12"/>
      <color rgb="FF48A8D7"/>
      <name val="Helvetica"/>
      <family val="2"/>
    </font>
    <font>
      <sz val="12"/>
      <color rgb="FF48A8D7"/>
      <name val="Helvetica Bold"/>
    </font>
    <font>
      <sz val="28"/>
      <color rgb="FF48A8D7"/>
      <name val="Helvetica Light"/>
    </font>
    <font>
      <b/>
      <sz val="18"/>
      <color theme="0" tint="-0.34998626667073579"/>
      <name val="Helvetica Light"/>
    </font>
    <font>
      <b/>
      <sz val="14"/>
      <color theme="1"/>
      <name val="Helvetica Bold"/>
    </font>
    <font>
      <b/>
      <sz val="12"/>
      <color theme="1"/>
      <name val="Helvetica"/>
      <family val="2"/>
    </font>
    <font>
      <sz val="11"/>
      <color rgb="FF313232"/>
      <name val="Helvetica Bold"/>
    </font>
    <font>
      <sz val="28"/>
      <color rgb="FF313232"/>
      <name val="Helvetica"/>
      <family val="2"/>
    </font>
    <font>
      <sz val="12"/>
      <color rgb="FF48A8D7"/>
      <name val="Helvetica Light"/>
    </font>
    <font>
      <sz val="12"/>
      <color theme="1"/>
      <name val="Helvetica Bold"/>
    </font>
    <font>
      <i/>
      <sz val="12"/>
      <color theme="1"/>
      <name val="Helvetica Light"/>
    </font>
    <font>
      <b/>
      <i/>
      <sz val="12"/>
      <color theme="1"/>
      <name val="Helvetica Light"/>
    </font>
    <font>
      <sz val="12"/>
      <name val="Helvetica Light"/>
    </font>
    <font>
      <i/>
      <sz val="12"/>
      <name val="Helvetica Light"/>
    </font>
    <font>
      <sz val="22"/>
      <color rgb="FF313232"/>
      <name val="Helvetica Bold"/>
    </font>
    <font>
      <sz val="12"/>
      <color theme="0"/>
      <name val="Helvetica Bold"/>
    </font>
    <font>
      <i/>
      <sz val="12"/>
      <color theme="1"/>
      <name val="Helvetica"/>
      <family val="2"/>
    </font>
    <font>
      <b/>
      <i/>
      <sz val="12"/>
      <color theme="1"/>
      <name val="Helvetica"/>
      <family val="2"/>
    </font>
    <font>
      <i/>
      <sz val="12"/>
      <name val="Helvetica"/>
      <family val="2"/>
    </font>
    <font>
      <b/>
      <sz val="12"/>
      <name val="Helvetica"/>
      <family val="2"/>
    </font>
    <font>
      <b/>
      <i/>
      <sz val="12"/>
      <name val="Helvetica"/>
      <family val="2"/>
    </font>
    <font>
      <sz val="12"/>
      <color theme="1"/>
      <name val="Helvetica Bold Oblique"/>
    </font>
    <font>
      <sz val="12"/>
      <name val="Helvetica Bold"/>
    </font>
    <font>
      <b/>
      <sz val="24"/>
      <color rgb="FF313232"/>
      <name val="Calibri"/>
      <family val="2"/>
      <scheme val="minor"/>
    </font>
    <font>
      <sz val="12"/>
      <color theme="1"/>
      <name val="Helvetica Light Oblique"/>
    </font>
    <font>
      <sz val="12"/>
      <name val="Helvetica Light Oblique"/>
    </font>
    <font>
      <i/>
      <sz val="12"/>
      <name val="Helvetica Light Oblique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313232"/>
        <bgColor indexed="64"/>
      </patternFill>
    </fill>
    <fill>
      <patternFill patternType="solid">
        <fgColor rgb="FF48A8D7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medium">
        <color rgb="FF48A8D7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31">
    <xf numFmtId="0" fontId="0" fillId="0" borderId="0" xfId="0"/>
    <xf numFmtId="0" fontId="0" fillId="3" borderId="0" xfId="0" applyFont="1" applyFill="1" applyAlignment="1">
      <alignment horizontal="left"/>
    </xf>
    <xf numFmtId="0" fontId="0" fillId="3" borderId="0" xfId="0" applyFont="1" applyFill="1"/>
    <xf numFmtId="0" fontId="3" fillId="3" borderId="0" xfId="0" applyFont="1" applyFill="1"/>
    <xf numFmtId="0" fontId="0" fillId="3" borderId="0" xfId="0" applyFill="1" applyAlignment="1">
      <alignment horizontal="left" wrapText="1"/>
    </xf>
    <xf numFmtId="0" fontId="0" fillId="3" borderId="0" xfId="0" applyFill="1" applyAlignment="1">
      <alignment horizontal="left"/>
    </xf>
    <xf numFmtId="0" fontId="0" fillId="3" borderId="0" xfId="0" applyFill="1"/>
    <xf numFmtId="0" fontId="8" fillId="3" borderId="0" xfId="0" applyFont="1" applyFill="1" applyAlignment="1">
      <alignment horizontal="left"/>
    </xf>
    <xf numFmtId="0" fontId="2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wrapText="1"/>
    </xf>
    <xf numFmtId="164" fontId="0" fillId="3" borderId="0" xfId="0" applyNumberFormat="1" applyFill="1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0" fontId="0" fillId="6" borderId="0" xfId="0" applyFont="1" applyFill="1"/>
    <xf numFmtId="165" fontId="2" fillId="3" borderId="0" xfId="0" applyNumberFormat="1" applyFont="1" applyFill="1" applyBorder="1" applyAlignment="1">
      <alignment horizontal="left" vertical="center"/>
    </xf>
    <xf numFmtId="165" fontId="6" fillId="3" borderId="0" xfId="0" applyNumberFormat="1" applyFont="1" applyFill="1" applyBorder="1" applyAlignment="1">
      <alignment horizontal="left" vertical="center"/>
    </xf>
    <xf numFmtId="0" fontId="11" fillId="3" borderId="0" xfId="0" applyFont="1" applyFill="1"/>
    <xf numFmtId="0" fontId="15" fillId="3" borderId="0" xfId="0" applyFont="1" applyFill="1"/>
    <xf numFmtId="165" fontId="10" fillId="3" borderId="0" xfId="0" applyNumberFormat="1" applyFont="1" applyFill="1" applyBorder="1" applyAlignment="1">
      <alignment horizontal="left" vertical="center" indent="1"/>
    </xf>
    <xf numFmtId="9" fontId="0" fillId="3" borderId="0" xfId="0" applyNumberFormat="1" applyFont="1" applyFill="1" applyAlignment="1">
      <alignment horizontal="left"/>
    </xf>
    <xf numFmtId="0" fontId="5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17" fillId="3" borderId="0" xfId="0" applyFont="1" applyFill="1"/>
    <xf numFmtId="0" fontId="18" fillId="3" borderId="0" xfId="0" applyFont="1" applyFill="1" applyAlignment="1">
      <alignment wrapText="1"/>
    </xf>
    <xf numFmtId="0" fontId="17" fillId="3" borderId="0" xfId="0" applyFont="1" applyFill="1" applyAlignment="1"/>
    <xf numFmtId="0" fontId="19" fillId="3" borderId="0" xfId="0" applyFont="1" applyFill="1" applyBorder="1" applyAlignment="1"/>
    <xf numFmtId="0" fontId="17" fillId="3" borderId="0" xfId="0" applyFont="1" applyFill="1" applyBorder="1"/>
    <xf numFmtId="0" fontId="18" fillId="3" borderId="0" xfId="0" applyFont="1" applyFill="1" applyBorder="1" applyAlignment="1">
      <alignment horizontal="left" wrapText="1" indent="2"/>
    </xf>
    <xf numFmtId="0" fontId="17" fillId="3" borderId="0" xfId="0" applyFont="1" applyFill="1" applyBorder="1" applyAlignment="1">
      <alignment wrapText="1"/>
    </xf>
    <xf numFmtId="0" fontId="20" fillId="3" borderId="0" xfId="4" applyFont="1" applyFill="1" applyBorder="1" applyAlignment="1">
      <alignment horizontal="left" vertical="top" wrapText="1" indent="2"/>
    </xf>
    <xf numFmtId="0" fontId="22" fillId="2" borderId="0" xfId="0" applyFont="1" applyFill="1" applyBorder="1" applyAlignment="1">
      <alignment horizontal="left" vertical="center" wrapText="1" indent="1"/>
    </xf>
    <xf numFmtId="0" fontId="22" fillId="2" borderId="0" xfId="0" applyFont="1" applyFill="1" applyBorder="1" applyAlignment="1">
      <alignment horizontal="left" vertical="center" wrapText="1" indent="1"/>
    </xf>
    <xf numFmtId="0" fontId="22" fillId="2" borderId="0" xfId="0" applyFont="1" applyFill="1" applyBorder="1" applyAlignment="1">
      <alignment horizontal="left" vertical="center" indent="1"/>
    </xf>
    <xf numFmtId="0" fontId="22" fillId="2" borderId="0" xfId="0" applyFont="1" applyFill="1" applyBorder="1" applyAlignment="1">
      <alignment horizontal="left" wrapText="1" indent="1"/>
    </xf>
    <xf numFmtId="0" fontId="22" fillId="2" borderId="0" xfId="0" applyFont="1" applyFill="1" applyBorder="1" applyAlignment="1">
      <alignment horizontal="left" vertical="top" wrapText="1" indent="1"/>
    </xf>
    <xf numFmtId="0" fontId="26" fillId="3" borderId="0" xfId="0" applyFont="1" applyFill="1" applyAlignment="1">
      <alignment vertical="center"/>
    </xf>
    <xf numFmtId="0" fontId="17" fillId="6" borderId="0" xfId="0" applyFont="1" applyFill="1"/>
    <xf numFmtId="0" fontId="25" fillId="2" borderId="0" xfId="0" applyFont="1" applyFill="1" applyBorder="1" applyAlignment="1">
      <alignment horizontal="left" vertical="center" wrapText="1" indent="1"/>
    </xf>
    <xf numFmtId="0" fontId="17" fillId="3" borderId="2" xfId="0" applyFont="1" applyFill="1" applyBorder="1"/>
    <xf numFmtId="0" fontId="27" fillId="3" borderId="0" xfId="0" applyFont="1" applyFill="1" applyBorder="1" applyAlignment="1">
      <alignment vertical="center"/>
    </xf>
    <xf numFmtId="0" fontId="21" fillId="3" borderId="7" xfId="0" applyFont="1" applyFill="1" applyBorder="1" applyAlignment="1"/>
    <xf numFmtId="0" fontId="28" fillId="2" borderId="6" xfId="0" applyFont="1" applyFill="1" applyBorder="1" applyAlignment="1">
      <alignment horizontal="center" vertical="center"/>
    </xf>
    <xf numFmtId="0" fontId="3" fillId="6" borderId="0" xfId="0" applyFont="1" applyFill="1"/>
    <xf numFmtId="0" fontId="27" fillId="3" borderId="8" xfId="0" applyFont="1" applyFill="1" applyBorder="1" applyAlignment="1">
      <alignment vertical="center"/>
    </xf>
    <xf numFmtId="0" fontId="0" fillId="3" borderId="8" xfId="0" applyFont="1" applyFill="1" applyBorder="1"/>
    <xf numFmtId="0" fontId="29" fillId="3" borderId="0" xfId="0" applyFont="1" applyFill="1" applyAlignment="1">
      <alignment horizontal="left"/>
    </xf>
    <xf numFmtId="0" fontId="21" fillId="3" borderId="0" xfId="0" applyFont="1" applyFill="1" applyBorder="1" applyAlignment="1"/>
    <xf numFmtId="0" fontId="31" fillId="3" borderId="0" xfId="0" applyFont="1" applyFill="1" applyAlignment="1">
      <alignment vertical="center"/>
    </xf>
    <xf numFmtId="9" fontId="32" fillId="2" borderId="1" xfId="3" applyFont="1" applyFill="1" applyBorder="1" applyAlignment="1">
      <alignment horizontal="center" vertical="center"/>
    </xf>
    <xf numFmtId="165" fontId="32" fillId="2" borderId="1" xfId="0" applyNumberFormat="1" applyFont="1" applyFill="1" applyBorder="1" applyAlignment="1">
      <alignment horizontal="center" vertical="center"/>
    </xf>
    <xf numFmtId="1" fontId="32" fillId="2" borderId="1" xfId="0" applyNumberFormat="1" applyFont="1" applyFill="1" applyBorder="1" applyAlignment="1">
      <alignment horizontal="center" vertical="center"/>
    </xf>
    <xf numFmtId="0" fontId="22" fillId="3" borderId="0" xfId="0" applyFont="1" applyFill="1" applyBorder="1"/>
    <xf numFmtId="0" fontId="22" fillId="3" borderId="2" xfId="0" applyFont="1" applyFill="1" applyBorder="1"/>
    <xf numFmtId="0" fontId="33" fillId="3" borderId="0" xfId="0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165" fontId="33" fillId="3" borderId="0" xfId="2" applyNumberFormat="1" applyFont="1" applyFill="1" applyBorder="1" applyAlignment="1">
      <alignment horizontal="center"/>
    </xf>
    <xf numFmtId="9" fontId="33" fillId="3" borderId="0" xfId="0" applyNumberFormat="1" applyFont="1" applyFill="1" applyBorder="1" applyAlignment="1">
      <alignment horizontal="center"/>
    </xf>
    <xf numFmtId="9" fontId="22" fillId="3" borderId="0" xfId="0" applyNumberFormat="1" applyFont="1" applyFill="1" applyAlignment="1">
      <alignment horizontal="center"/>
    </xf>
    <xf numFmtId="1" fontId="22" fillId="3" borderId="0" xfId="1" applyNumberFormat="1" applyFont="1" applyFill="1" applyBorder="1" applyAlignment="1">
      <alignment horizontal="center"/>
    </xf>
    <xf numFmtId="1" fontId="22" fillId="3" borderId="0" xfId="0" applyNumberFormat="1" applyFont="1" applyFill="1" applyAlignment="1">
      <alignment horizontal="center"/>
    </xf>
    <xf numFmtId="165" fontId="22" fillId="3" borderId="2" xfId="1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0" fontId="34" fillId="3" borderId="9" xfId="0" applyFont="1" applyFill="1" applyBorder="1"/>
    <xf numFmtId="0" fontId="34" fillId="3" borderId="9" xfId="0" applyFont="1" applyFill="1" applyBorder="1" applyAlignment="1">
      <alignment horizontal="center"/>
    </xf>
    <xf numFmtId="165" fontId="22" fillId="3" borderId="0" xfId="0" applyNumberFormat="1" applyFont="1" applyFill="1" applyAlignment="1">
      <alignment horizontal="center"/>
    </xf>
    <xf numFmtId="0" fontId="34" fillId="3" borderId="0" xfId="0" applyFont="1" applyFill="1" applyBorder="1"/>
    <xf numFmtId="165" fontId="34" fillId="3" borderId="0" xfId="0" applyNumberFormat="1" applyFont="1" applyFill="1" applyBorder="1" applyAlignment="1">
      <alignment horizontal="center"/>
    </xf>
    <xf numFmtId="165" fontId="34" fillId="3" borderId="0" xfId="0" applyNumberFormat="1" applyFont="1" applyFill="1" applyAlignment="1">
      <alignment horizontal="center"/>
    </xf>
    <xf numFmtId="0" fontId="3" fillId="3" borderId="8" xfId="0" applyFont="1" applyFill="1" applyBorder="1"/>
    <xf numFmtId="0" fontId="27" fillId="3" borderId="8" xfId="0" applyFont="1" applyFill="1" applyBorder="1" applyAlignment="1">
      <alignment vertical="top"/>
    </xf>
    <xf numFmtId="0" fontId="34" fillId="3" borderId="9" xfId="0" applyFont="1" applyFill="1" applyBorder="1" applyAlignment="1">
      <alignment horizontal="center" vertical="center"/>
    </xf>
    <xf numFmtId="1" fontId="22" fillId="3" borderId="0" xfId="1" applyNumberFormat="1" applyFont="1" applyFill="1" applyAlignment="1">
      <alignment horizontal="center"/>
    </xf>
    <xf numFmtId="0" fontId="0" fillId="6" borderId="0" xfId="0" applyFill="1"/>
    <xf numFmtId="0" fontId="22" fillId="3" borderId="0" xfId="0" applyFont="1" applyFill="1" applyBorder="1" applyAlignment="1">
      <alignment horizontal="left" vertical="center" wrapText="1"/>
    </xf>
    <xf numFmtId="165" fontId="22" fillId="3" borderId="0" xfId="0" applyNumberFormat="1" applyFont="1" applyFill="1" applyBorder="1" applyAlignment="1">
      <alignment horizontal="left" vertical="center"/>
    </xf>
    <xf numFmtId="0" fontId="22" fillId="3" borderId="0" xfId="0" applyFont="1" applyFill="1" applyBorder="1" applyAlignment="1">
      <alignment vertical="center"/>
    </xf>
    <xf numFmtId="9" fontId="33" fillId="3" borderId="0" xfId="3" applyFont="1" applyFill="1" applyBorder="1" applyAlignment="1">
      <alignment horizontal="left" vertical="center"/>
    </xf>
    <xf numFmtId="0" fontId="22" fillId="3" borderId="0" xfId="0" applyNumberFormat="1" applyFont="1" applyFill="1" applyBorder="1" applyAlignment="1">
      <alignment horizontal="left" vertical="center"/>
    </xf>
    <xf numFmtId="0" fontId="35" fillId="3" borderId="0" xfId="0" applyFont="1" applyFill="1" applyBorder="1" applyAlignment="1">
      <alignment vertical="center"/>
    </xf>
    <xf numFmtId="0" fontId="36" fillId="3" borderId="0" xfId="0" applyFont="1" applyFill="1" applyBorder="1" applyAlignment="1">
      <alignment vertical="center"/>
    </xf>
    <xf numFmtId="0" fontId="37" fillId="3" borderId="0" xfId="0" applyFont="1" applyFill="1" applyBorder="1" applyAlignment="1">
      <alignment horizontal="left" vertical="center" wrapText="1"/>
    </xf>
    <xf numFmtId="164" fontId="37" fillId="3" borderId="0" xfId="0" applyNumberFormat="1" applyFont="1" applyFill="1" applyBorder="1" applyAlignment="1">
      <alignment horizontal="left" vertical="center"/>
    </xf>
    <xf numFmtId="0" fontId="38" fillId="3" borderId="0" xfId="0" applyFont="1" applyFill="1" applyBorder="1" applyAlignment="1">
      <alignment vertical="center"/>
    </xf>
    <xf numFmtId="9" fontId="23" fillId="3" borderId="0" xfId="3" applyFont="1" applyFill="1" applyBorder="1" applyAlignment="1">
      <alignment horizontal="left" vertical="center"/>
    </xf>
    <xf numFmtId="1" fontId="23" fillId="3" borderId="0" xfId="0" applyNumberFormat="1" applyFont="1" applyFill="1" applyBorder="1" applyAlignment="1">
      <alignment horizontal="left" vertical="center"/>
    </xf>
    <xf numFmtId="164" fontId="23" fillId="3" borderId="0" xfId="0" applyNumberFormat="1" applyFont="1" applyFill="1" applyBorder="1" applyAlignment="1">
      <alignment horizontal="left" vertical="center"/>
    </xf>
    <xf numFmtId="164" fontId="22" fillId="3" borderId="0" xfId="0" applyNumberFormat="1" applyFont="1" applyFill="1" applyBorder="1" applyAlignment="1">
      <alignment horizontal="left" vertical="center"/>
    </xf>
    <xf numFmtId="2" fontId="23" fillId="3" borderId="0" xfId="0" applyNumberFormat="1" applyFont="1" applyFill="1" applyBorder="1" applyAlignment="1">
      <alignment horizontal="left" vertical="center"/>
    </xf>
    <xf numFmtId="2" fontId="22" fillId="3" borderId="0" xfId="0" applyNumberFormat="1" applyFont="1" applyFill="1" applyBorder="1" applyAlignment="1">
      <alignment horizontal="left" vertical="center"/>
    </xf>
    <xf numFmtId="165" fontId="23" fillId="3" borderId="0" xfId="0" applyNumberFormat="1" applyFont="1" applyFill="1" applyBorder="1" applyAlignment="1">
      <alignment horizontal="left" vertical="center"/>
    </xf>
    <xf numFmtId="1" fontId="33" fillId="3" borderId="0" xfId="0" applyNumberFormat="1" applyFont="1" applyFill="1" applyBorder="1" applyAlignment="1">
      <alignment horizontal="left" vertical="center"/>
    </xf>
    <xf numFmtId="164" fontId="33" fillId="3" borderId="0" xfId="0" applyNumberFormat="1" applyFont="1" applyFill="1" applyBorder="1" applyAlignment="1">
      <alignment horizontal="left" vertical="center"/>
    </xf>
    <xf numFmtId="2" fontId="33" fillId="3" borderId="0" xfId="0" applyNumberFormat="1" applyFont="1" applyFill="1" applyBorder="1" applyAlignment="1">
      <alignment horizontal="left" vertical="center"/>
    </xf>
    <xf numFmtId="0" fontId="39" fillId="5" borderId="3" xfId="0" applyFont="1" applyFill="1" applyBorder="1" applyAlignment="1">
      <alignment horizontal="left" vertical="center" wrapText="1"/>
    </xf>
    <xf numFmtId="0" fontId="39" fillId="5" borderId="4" xfId="0" applyFont="1" applyFill="1" applyBorder="1" applyAlignment="1">
      <alignment horizontal="left" vertical="center"/>
    </xf>
    <xf numFmtId="165" fontId="39" fillId="5" borderId="5" xfId="0" applyNumberFormat="1" applyFont="1" applyFill="1" applyBorder="1" applyAlignment="1">
      <alignment horizontal="left" vertical="center"/>
    </xf>
    <xf numFmtId="0" fontId="27" fillId="3" borderId="0" xfId="0" applyFont="1" applyFill="1" applyBorder="1" applyAlignment="1">
      <alignment vertical="top"/>
    </xf>
    <xf numFmtId="0" fontId="40" fillId="7" borderId="0" xfId="0" applyFont="1" applyFill="1" applyBorder="1" applyAlignment="1">
      <alignment horizontal="left" vertical="center" wrapText="1"/>
    </xf>
    <xf numFmtId="164" fontId="40" fillId="7" borderId="0" xfId="0" applyNumberFormat="1" applyFont="1" applyFill="1" applyBorder="1" applyAlignment="1">
      <alignment horizontal="left" vertical="center"/>
    </xf>
    <xf numFmtId="0" fontId="40" fillId="7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vertical="center"/>
    </xf>
    <xf numFmtId="0" fontId="41" fillId="3" borderId="0" xfId="0" applyFont="1" applyFill="1" applyBorder="1" applyAlignment="1">
      <alignment vertical="center"/>
    </xf>
    <xf numFmtId="0" fontId="30" fillId="3" borderId="0" xfId="0" applyFont="1" applyFill="1" applyBorder="1" applyAlignment="1">
      <alignment horizontal="left" vertical="center" wrapText="1"/>
    </xf>
    <xf numFmtId="165" fontId="30" fillId="3" borderId="0" xfId="0" applyNumberFormat="1" applyFont="1" applyFill="1" applyBorder="1" applyAlignment="1">
      <alignment horizontal="left" vertical="center"/>
    </xf>
    <xf numFmtId="0" fontId="42" fillId="3" borderId="0" xfId="0" applyFont="1" applyFill="1" applyBorder="1" applyAlignment="1">
      <alignment vertical="center"/>
    </xf>
    <xf numFmtId="0" fontId="43" fillId="3" borderId="0" xfId="0" applyFont="1" applyFill="1" applyBorder="1" applyAlignment="1">
      <alignment vertical="center"/>
    </xf>
    <xf numFmtId="0" fontId="44" fillId="3" borderId="0" xfId="0" applyFont="1" applyFill="1" applyBorder="1" applyAlignment="1">
      <alignment horizontal="left" vertical="center" wrapText="1"/>
    </xf>
    <xf numFmtId="165" fontId="44" fillId="3" borderId="0" xfId="0" applyNumberFormat="1" applyFont="1" applyFill="1" applyBorder="1" applyAlignment="1">
      <alignment horizontal="left" vertical="center"/>
    </xf>
    <xf numFmtId="0" fontId="45" fillId="3" borderId="0" xfId="0" applyFont="1" applyFill="1" applyBorder="1" applyAlignment="1">
      <alignment vertical="center"/>
    </xf>
    <xf numFmtId="0" fontId="34" fillId="3" borderId="0" xfId="0" applyFont="1" applyFill="1" applyBorder="1" applyAlignment="1">
      <alignment horizontal="left" vertical="center" wrapText="1"/>
    </xf>
    <xf numFmtId="165" fontId="34" fillId="3" borderId="0" xfId="2" applyNumberFormat="1" applyFont="1" applyFill="1" applyBorder="1" applyAlignment="1">
      <alignment horizontal="left" vertical="center" wrapText="1"/>
    </xf>
    <xf numFmtId="0" fontId="46" fillId="3" borderId="0" xfId="0" applyFont="1" applyFill="1" applyBorder="1" applyAlignment="1">
      <alignment vertical="center"/>
    </xf>
    <xf numFmtId="165" fontId="47" fillId="3" borderId="0" xfId="0" applyNumberFormat="1" applyFont="1" applyFill="1" applyBorder="1" applyAlignment="1">
      <alignment horizontal="left" vertical="center"/>
    </xf>
    <xf numFmtId="165" fontId="34" fillId="3" borderId="0" xfId="0" applyNumberFormat="1" applyFont="1" applyFill="1" applyBorder="1" applyAlignment="1">
      <alignment horizontal="left" vertical="center"/>
    </xf>
    <xf numFmtId="0" fontId="40" fillId="7" borderId="0" xfId="0" applyFont="1" applyFill="1" applyBorder="1" applyAlignment="1">
      <alignment vertical="center" wrapText="1"/>
    </xf>
    <xf numFmtId="164" fontId="40" fillId="7" borderId="0" xfId="0" applyNumberFormat="1" applyFont="1" applyFill="1" applyBorder="1" applyAlignment="1">
      <alignment vertical="center"/>
    </xf>
    <xf numFmtId="0" fontId="40" fillId="7" borderId="0" xfId="0" applyFont="1" applyFill="1" applyBorder="1" applyAlignment="1">
      <alignment vertical="center"/>
    </xf>
    <xf numFmtId="0" fontId="47" fillId="3" borderId="0" xfId="0" applyFont="1" applyFill="1" applyBorder="1" applyAlignment="1">
      <alignment horizontal="left" vertical="center" wrapText="1"/>
    </xf>
    <xf numFmtId="164" fontId="39" fillId="5" borderId="3" xfId="0" applyNumberFormat="1" applyFont="1" applyFill="1" applyBorder="1" applyAlignment="1">
      <alignment horizontal="left" vertical="center" wrapText="1"/>
    </xf>
    <xf numFmtId="164" fontId="39" fillId="5" borderId="4" xfId="0" applyNumberFormat="1" applyFont="1" applyFill="1" applyBorder="1" applyAlignment="1">
      <alignment horizontal="left" vertical="center"/>
    </xf>
    <xf numFmtId="0" fontId="48" fillId="5" borderId="3" xfId="0" applyFont="1" applyFill="1" applyBorder="1" applyAlignment="1">
      <alignment horizontal="left" vertical="center" wrapText="1"/>
    </xf>
    <xf numFmtId="0" fontId="48" fillId="5" borderId="4" xfId="0" applyFont="1" applyFill="1" applyBorder="1" applyAlignment="1">
      <alignment horizontal="left" vertical="center"/>
    </xf>
    <xf numFmtId="165" fontId="48" fillId="5" borderId="5" xfId="0" applyNumberFormat="1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 wrapText="1"/>
    </xf>
    <xf numFmtId="0" fontId="49" fillId="3" borderId="0" xfId="0" applyFont="1" applyFill="1" applyBorder="1" applyAlignment="1">
      <alignment vertical="center"/>
    </xf>
    <xf numFmtId="0" fontId="50" fillId="4" borderId="0" xfId="0" applyFont="1" applyFill="1" applyBorder="1" applyAlignment="1">
      <alignment horizontal="left" vertical="center"/>
    </xf>
    <xf numFmtId="9" fontId="50" fillId="4" borderId="0" xfId="3" applyFont="1" applyFill="1" applyBorder="1" applyAlignment="1">
      <alignment horizontal="left" vertical="center"/>
    </xf>
    <xf numFmtId="0" fontId="51" fillId="3" borderId="0" xfId="0" applyFont="1" applyFill="1" applyBorder="1" applyAlignment="1">
      <alignment vertical="center"/>
    </xf>
    <xf numFmtId="165" fontId="33" fillId="3" borderId="0" xfId="0" applyNumberFormat="1" applyFont="1" applyFill="1" applyBorder="1" applyAlignment="1">
      <alignment horizontal="left" vertic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9" defaultPivotStyle="PivotStyleMedium7"/>
  <colors>
    <mruColors>
      <color rgb="FF48A8D7"/>
      <color rgb="FF3132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5410199</xdr:colOff>
      <xdr:row>0</xdr:row>
      <xdr:rowOff>397933</xdr:rowOff>
    </xdr:from>
    <xdr:to>
      <xdr:col>3</xdr:col>
      <xdr:colOff>7938848</xdr:colOff>
      <xdr:row>1</xdr:row>
      <xdr:rowOff>493659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5299" y="397933"/>
          <a:ext cx="2528649" cy="4894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16934</xdr:rowOff>
    </xdr:from>
    <xdr:to>
      <xdr:col>1</xdr:col>
      <xdr:colOff>0</xdr:colOff>
      <xdr:row>28</xdr:row>
      <xdr:rowOff>93133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328E47-F4F9-484A-8508-F32E383ED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934"/>
          <a:ext cx="723900" cy="10113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1192744</xdr:colOff>
      <xdr:row>1</xdr:row>
      <xdr:rowOff>76200</xdr:rowOff>
    </xdr:from>
    <xdr:to>
      <xdr:col>5</xdr:col>
      <xdr:colOff>1872189</xdr:colOff>
      <xdr:row>1</xdr:row>
      <xdr:rowOff>533400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4844" y="368300"/>
          <a:ext cx="2381245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0</xdr:row>
      <xdr:rowOff>0</xdr:rowOff>
    </xdr:from>
    <xdr:to>
      <xdr:col>1</xdr:col>
      <xdr:colOff>0</xdr:colOff>
      <xdr:row>34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4AEA60-A1DC-9146-9CD0-1B115B81B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0" y="38100"/>
          <a:ext cx="723900" cy="10058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1422400</xdr:colOff>
      <xdr:row>0</xdr:row>
      <xdr:rowOff>393700</xdr:rowOff>
    </xdr:from>
    <xdr:to>
      <xdr:col>5</xdr:col>
      <xdr:colOff>1740954</xdr:colOff>
      <xdr:row>1</xdr:row>
      <xdr:rowOff>393700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393700"/>
          <a:ext cx="2248954" cy="431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39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865AAF-CCD7-A142-82F2-0AE57C4B6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23900" cy="10058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41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24E4AD-7CA1-8345-9A02-A6484A881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3900" cy="10058400"/>
        </a:xfrm>
        <a:prstGeom prst="rect">
          <a:avLst/>
        </a:prstGeom>
      </xdr:spPr>
    </xdr:pic>
    <xdr:clientData/>
  </xdr:twoCellAnchor>
  <xdr:twoCellAnchor editAs="oneCell">
    <xdr:from>
      <xdr:col>4</xdr:col>
      <xdr:colOff>3937000</xdr:colOff>
      <xdr:row>1</xdr:row>
      <xdr:rowOff>12700</xdr:rowOff>
    </xdr:from>
    <xdr:to>
      <xdr:col>4</xdr:col>
      <xdr:colOff>6185954</xdr:colOff>
      <xdr:row>1</xdr:row>
      <xdr:rowOff>444500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915C21-8642-B541-BE9A-2B294AD6A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5400" y="215900"/>
          <a:ext cx="2248954" cy="431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41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E5AD61-8D8F-4443-9597-DF09DB80D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3900" cy="10058400"/>
        </a:xfrm>
        <a:prstGeom prst="rect">
          <a:avLst/>
        </a:prstGeom>
      </xdr:spPr>
    </xdr:pic>
    <xdr:clientData/>
  </xdr:twoCellAnchor>
  <xdr:twoCellAnchor editAs="oneCell">
    <xdr:from>
      <xdr:col>4</xdr:col>
      <xdr:colOff>3975100</xdr:colOff>
      <xdr:row>1</xdr:row>
      <xdr:rowOff>38100</xdr:rowOff>
    </xdr:from>
    <xdr:to>
      <xdr:col>4</xdr:col>
      <xdr:colOff>6224054</xdr:colOff>
      <xdr:row>1</xdr:row>
      <xdr:rowOff>469900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922C04-849F-0843-AEEF-A1BDA92A6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6200" y="241300"/>
          <a:ext cx="2248954" cy="431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40</xdr:row>
      <xdr:rowOff>203200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B134AA-5D37-E142-ACEC-2FBCABAD6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3900" cy="10058400"/>
        </a:xfrm>
        <a:prstGeom prst="rect">
          <a:avLst/>
        </a:prstGeom>
      </xdr:spPr>
    </xdr:pic>
    <xdr:clientData/>
  </xdr:twoCellAnchor>
  <xdr:twoCellAnchor editAs="oneCell">
    <xdr:from>
      <xdr:col>4</xdr:col>
      <xdr:colOff>4051300</xdr:colOff>
      <xdr:row>1</xdr:row>
      <xdr:rowOff>50800</xdr:rowOff>
    </xdr:from>
    <xdr:to>
      <xdr:col>4</xdr:col>
      <xdr:colOff>6300254</xdr:colOff>
      <xdr:row>1</xdr:row>
      <xdr:rowOff>482600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60F6F6-2FC7-BE4D-8EC9-D66731E22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254000"/>
          <a:ext cx="2248954" cy="43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7"/>
  <sheetViews>
    <sheetView tabSelected="1" zoomScaleNormal="100" workbookViewId="0">
      <selection activeCell="C2" sqref="C2:C3"/>
    </sheetView>
  </sheetViews>
  <sheetFormatPr baseColWidth="10" defaultColWidth="10.83203125" defaultRowHeight="16"/>
  <cols>
    <col min="1" max="1" width="9.5" style="38" customWidth="1"/>
    <col min="2" max="2" width="4.33203125" style="24" customWidth="1"/>
    <col min="3" max="3" width="5" style="24" customWidth="1"/>
    <col min="4" max="4" width="104.33203125" style="24" customWidth="1"/>
    <col min="5" max="16384" width="10.83203125" style="24"/>
  </cols>
  <sheetData>
    <row r="1" spans="3:4" ht="27" customHeight="1"/>
    <row r="2" spans="3:4" ht="49" customHeight="1">
      <c r="C2" s="41" t="s">
        <v>51</v>
      </c>
      <c r="D2" s="40"/>
    </row>
    <row r="3" spans="3:4" ht="30" customHeight="1">
      <c r="C3" s="42" t="s">
        <v>81</v>
      </c>
    </row>
    <row r="4" spans="3:4" ht="33" customHeight="1">
      <c r="C4" s="26"/>
    </row>
    <row r="5" spans="3:4" ht="24" customHeight="1">
      <c r="C5" s="37" t="s">
        <v>68</v>
      </c>
    </row>
    <row r="6" spans="3:4" ht="30" customHeight="1">
      <c r="C6" s="43">
        <v>1</v>
      </c>
      <c r="D6" s="33" t="s">
        <v>60</v>
      </c>
    </row>
    <row r="7" spans="3:4" ht="27" customHeight="1">
      <c r="C7" s="43">
        <v>2</v>
      </c>
      <c r="D7" s="33" t="s">
        <v>67</v>
      </c>
    </row>
    <row r="8" spans="3:4" ht="44" customHeight="1">
      <c r="C8" s="43">
        <v>3</v>
      </c>
      <c r="D8" s="33" t="s">
        <v>61</v>
      </c>
    </row>
    <row r="9" spans="3:4" ht="19" customHeight="1">
      <c r="C9" s="43">
        <v>4</v>
      </c>
      <c r="D9" s="33" t="s">
        <v>62</v>
      </c>
    </row>
    <row r="10" spans="3:4" ht="30" customHeight="1">
      <c r="C10" s="43">
        <v>5</v>
      </c>
      <c r="D10" s="34" t="s">
        <v>63</v>
      </c>
    </row>
    <row r="11" spans="3:4" ht="12" customHeight="1">
      <c r="C11" s="25"/>
    </row>
    <row r="12" spans="3:4" ht="23" customHeight="1">
      <c r="C12" s="37" t="s">
        <v>69</v>
      </c>
    </row>
    <row r="13" spans="3:4" ht="44" customHeight="1">
      <c r="C13" s="43">
        <v>1</v>
      </c>
      <c r="D13" s="35" t="s">
        <v>57</v>
      </c>
    </row>
    <row r="14" spans="3:4" ht="32" customHeight="1">
      <c r="C14" s="43">
        <v>2</v>
      </c>
      <c r="D14" s="33" t="s">
        <v>58</v>
      </c>
    </row>
    <row r="15" spans="3:4" ht="32" customHeight="1">
      <c r="C15" s="43">
        <v>3</v>
      </c>
      <c r="D15" s="36" t="s">
        <v>59</v>
      </c>
    </row>
    <row r="16" spans="3:4" ht="18">
      <c r="C16" s="25"/>
    </row>
    <row r="17" spans="3:4" ht="22" customHeight="1">
      <c r="C17" s="37" t="s">
        <v>70</v>
      </c>
    </row>
    <row r="18" spans="3:4" ht="30" customHeight="1">
      <c r="C18" s="43">
        <v>1</v>
      </c>
      <c r="D18" s="33" t="s">
        <v>64</v>
      </c>
    </row>
    <row r="19" spans="3:4" ht="23">
      <c r="C19" s="43">
        <v>2</v>
      </c>
      <c r="D19" s="33" t="s">
        <v>65</v>
      </c>
    </row>
    <row r="20" spans="3:4" ht="30" customHeight="1">
      <c r="C20" s="43">
        <v>3</v>
      </c>
      <c r="D20" s="33" t="s">
        <v>66</v>
      </c>
    </row>
    <row r="21" spans="3:4" ht="18">
      <c r="C21" s="25"/>
    </row>
    <row r="22" spans="3:4" ht="24" customHeight="1">
      <c r="C22" s="37" t="s">
        <v>71</v>
      </c>
    </row>
    <row r="23" spans="3:4" ht="60" customHeight="1">
      <c r="C23" s="32" t="s">
        <v>72</v>
      </c>
      <c r="D23" s="32"/>
    </row>
    <row r="24" spans="3:4" ht="18">
      <c r="C24" s="25"/>
    </row>
    <row r="25" spans="3:4" ht="21" customHeight="1">
      <c r="C25" s="37" t="s">
        <v>73</v>
      </c>
    </row>
    <row r="26" spans="3:4" ht="27" customHeight="1">
      <c r="C26" s="39" t="s">
        <v>74</v>
      </c>
      <c r="D26" s="39"/>
    </row>
    <row r="27" spans="3:4" ht="20" customHeight="1">
      <c r="C27" s="39"/>
      <c r="D27" s="39"/>
    </row>
    <row r="28" spans="3:4" ht="18">
      <c r="C28" s="27"/>
      <c r="D28" s="28"/>
    </row>
    <row r="29" spans="3:4" ht="30" customHeight="1">
      <c r="C29" s="28"/>
      <c r="D29" s="28"/>
    </row>
    <row r="30" spans="3:4" ht="22" customHeight="1">
      <c r="C30" s="28"/>
      <c r="D30" s="29"/>
    </row>
    <row r="31" spans="3:4">
      <c r="C31" s="30"/>
      <c r="D31" s="31"/>
    </row>
    <row r="32" spans="3:4">
      <c r="C32" s="28"/>
      <c r="D32" s="28"/>
    </row>
    <row r="33" spans="3:4">
      <c r="C33" s="28"/>
      <c r="D33" s="28"/>
    </row>
    <row r="34" spans="3:4">
      <c r="C34" s="28"/>
      <c r="D34" s="28"/>
    </row>
    <row r="35" spans="3:4">
      <c r="C35" s="28"/>
      <c r="D35" s="28"/>
    </row>
    <row r="36" spans="3:4">
      <c r="C36" s="28"/>
      <c r="D36" s="28"/>
    </row>
    <row r="37" spans="3:4">
      <c r="C37" s="28"/>
      <c r="D37" s="28"/>
    </row>
  </sheetData>
  <mergeCells count="2">
    <mergeCell ref="C23:D23"/>
    <mergeCell ref="C26:D27"/>
  </mergeCells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zoomScaleNormal="100" workbookViewId="0">
      <selection activeCell="C3" sqref="C3"/>
    </sheetView>
  </sheetViews>
  <sheetFormatPr baseColWidth="10" defaultColWidth="10.83203125" defaultRowHeight="16"/>
  <cols>
    <col min="1" max="1" width="9.6640625" style="15" customWidth="1"/>
    <col min="2" max="2" width="6.5" style="2" customWidth="1"/>
    <col min="3" max="3" width="35.6640625" style="2" customWidth="1"/>
    <col min="4" max="4" width="21" style="2" customWidth="1"/>
    <col min="5" max="5" width="22.33203125" style="2" customWidth="1"/>
    <col min="6" max="6" width="25" style="2" customWidth="1"/>
    <col min="7" max="7" width="19.33203125" style="2" customWidth="1"/>
    <col min="8" max="16384" width="10.83203125" style="2"/>
  </cols>
  <sheetData>
    <row r="1" spans="3:6" ht="17" customHeight="1"/>
    <row r="2" spans="3:6" ht="53" customHeight="1" thickBot="1">
      <c r="C2" s="45" t="s">
        <v>51</v>
      </c>
      <c r="D2" s="46"/>
      <c r="E2" s="46"/>
      <c r="F2" s="46"/>
    </row>
    <row r="3" spans="3:6" ht="31" customHeight="1">
      <c r="C3" s="48" t="s">
        <v>75</v>
      </c>
      <c r="D3" s="1"/>
    </row>
    <row r="4" spans="3:6" ht="27" customHeight="1"/>
    <row r="5" spans="3:6">
      <c r="C5" s="49" t="s">
        <v>76</v>
      </c>
    </row>
    <row r="6" spans="3:6" ht="49" customHeight="1">
      <c r="C6" s="51">
        <f>G31</f>
        <v>5550892.5531914895</v>
      </c>
    </row>
    <row r="7" spans="3:6">
      <c r="C7" s="20"/>
    </row>
    <row r="8" spans="3:6">
      <c r="C8" s="49" t="s">
        <v>77</v>
      </c>
    </row>
    <row r="9" spans="3:6" ht="41" customHeight="1">
      <c r="C9" s="52">
        <f>G29</f>
        <v>195</v>
      </c>
    </row>
    <row r="10" spans="3:6">
      <c r="C10" s="1"/>
    </row>
    <row r="11" spans="3:6">
      <c r="C11" s="49" t="s">
        <v>78</v>
      </c>
    </row>
    <row r="12" spans="3:6" ht="46" customHeight="1">
      <c r="C12" s="51">
        <f>G30</f>
        <v>37108.581560283688</v>
      </c>
    </row>
    <row r="13" spans="3:6">
      <c r="C13" s="1"/>
    </row>
    <row r="14" spans="3:6" ht="18">
      <c r="C14" s="47" t="s">
        <v>50</v>
      </c>
    </row>
    <row r="15" spans="3:6" ht="9" customHeight="1">
      <c r="C15" s="47"/>
    </row>
    <row r="16" spans="3:6" ht="18" customHeight="1">
      <c r="C16" s="49" t="s">
        <v>79</v>
      </c>
    </row>
    <row r="17" spans="1:7" ht="35">
      <c r="C17" s="50">
        <v>0.3</v>
      </c>
    </row>
    <row r="18" spans="1:7">
      <c r="C18" s="21"/>
    </row>
    <row r="19" spans="1:7">
      <c r="C19" s="49" t="s">
        <v>80</v>
      </c>
    </row>
    <row r="20" spans="1:7" ht="47" customHeight="1">
      <c r="C20" s="51">
        <f>C6*C17</f>
        <v>1665267.7659574468</v>
      </c>
    </row>
    <row r="24" spans="1:7" s="3" customFormat="1" ht="20" thickBot="1">
      <c r="A24" s="44"/>
      <c r="C24" s="64" t="s">
        <v>82</v>
      </c>
      <c r="D24" s="65" t="s">
        <v>83</v>
      </c>
      <c r="E24" s="65" t="s">
        <v>84</v>
      </c>
      <c r="F24" s="65" t="s">
        <v>85</v>
      </c>
      <c r="G24" s="65" t="s">
        <v>49</v>
      </c>
    </row>
    <row r="25" spans="1:7" s="3" customFormat="1" ht="22" customHeight="1">
      <c r="A25" s="44"/>
      <c r="C25" s="53" t="s">
        <v>34</v>
      </c>
      <c r="D25" s="55" t="s">
        <v>1</v>
      </c>
      <c r="E25" s="55" t="s">
        <v>35</v>
      </c>
      <c r="F25" s="55" t="s">
        <v>48</v>
      </c>
      <c r="G25" s="56"/>
    </row>
    <row r="26" spans="1:7" s="3" customFormat="1" ht="22" customHeight="1">
      <c r="A26" s="44"/>
      <c r="C26" s="53" t="s">
        <v>0</v>
      </c>
      <c r="D26" s="57">
        <v>55000</v>
      </c>
      <c r="E26" s="57">
        <v>40000</v>
      </c>
      <c r="F26" s="57">
        <v>100000</v>
      </c>
      <c r="G26" s="56"/>
    </row>
    <row r="27" spans="1:7" s="3" customFormat="1" ht="22" customHeight="1">
      <c r="A27" s="44"/>
      <c r="C27" s="53" t="s">
        <v>30</v>
      </c>
      <c r="D27" s="55">
        <v>100</v>
      </c>
      <c r="E27" s="55">
        <v>400</v>
      </c>
      <c r="F27" s="55">
        <v>50</v>
      </c>
      <c r="G27" s="56">
        <f>SUM(D27:F27)</f>
        <v>550</v>
      </c>
    </row>
    <row r="28" spans="1:7" s="3" customFormat="1" ht="22" customHeight="1">
      <c r="A28" s="44"/>
      <c r="C28" s="53" t="s">
        <v>31</v>
      </c>
      <c r="D28" s="58">
        <v>0.25</v>
      </c>
      <c r="E28" s="58">
        <v>0.4</v>
      </c>
      <c r="F28" s="58">
        <v>0.2</v>
      </c>
      <c r="G28" s="59">
        <f>G29/G27</f>
        <v>0.35454545454545455</v>
      </c>
    </row>
    <row r="29" spans="1:7" s="3" customFormat="1" ht="22" customHeight="1">
      <c r="A29" s="44"/>
      <c r="C29" s="53" t="s">
        <v>32</v>
      </c>
      <c r="D29" s="60">
        <f>D28*D27</f>
        <v>25</v>
      </c>
      <c r="E29" s="60">
        <f>E28*E27</f>
        <v>160</v>
      </c>
      <c r="F29" s="60">
        <f>F28*F27</f>
        <v>10</v>
      </c>
      <c r="G29" s="61">
        <f>SUM(D29:F29)</f>
        <v>195</v>
      </c>
    </row>
    <row r="30" spans="1:7" s="3" customFormat="1" ht="22" customHeight="1">
      <c r="A30" s="44"/>
      <c r="C30" s="54" t="s">
        <v>47</v>
      </c>
      <c r="D30" s="62">
        <f>'Position 1'!E42</f>
        <v>32710.425531914894</v>
      </c>
      <c r="E30" s="62">
        <f>'Position 2'!E42</f>
        <v>26313.191489361703</v>
      </c>
      <c r="F30" s="62">
        <f>'Position 3'!E42</f>
        <v>52302.127659574464</v>
      </c>
      <c r="G30" s="63">
        <f>AVERAGE(D30:F30)</f>
        <v>37108.581560283688</v>
      </c>
    </row>
    <row r="31" spans="1:7" s="3" customFormat="1" ht="22" customHeight="1">
      <c r="A31" s="44"/>
      <c r="C31" s="67" t="s">
        <v>33</v>
      </c>
      <c r="D31" s="68">
        <f>D30*D29</f>
        <v>817760.63829787239</v>
      </c>
      <c r="E31" s="68">
        <f t="shared" ref="E31:F31" si="0">E30*E29</f>
        <v>4210110.6382978726</v>
      </c>
      <c r="F31" s="68">
        <f t="shared" si="0"/>
        <v>523021.27659574465</v>
      </c>
      <c r="G31" s="69">
        <f>SUM(D31:F31)</f>
        <v>5550892.5531914895</v>
      </c>
    </row>
  </sheetData>
  <pageMargins left="0.7" right="0.7" top="0.75" bottom="0.75" header="0.3" footer="0.3"/>
  <pageSetup orientation="portrait" horizontalDpi="0" verticalDpi="0"/>
  <ignoredErrors>
    <ignoredError sqref="D30:E30 F30:G30 G28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7"/>
  <sheetViews>
    <sheetView workbookViewId="0">
      <selection activeCell="C4" sqref="C4:E4"/>
    </sheetView>
  </sheetViews>
  <sheetFormatPr baseColWidth="10" defaultColWidth="10.83203125" defaultRowHeight="19"/>
  <cols>
    <col min="1" max="1" width="9.5" style="44" customWidth="1"/>
    <col min="2" max="2" width="7.6640625" style="3" customWidth="1"/>
    <col min="3" max="3" width="28.83203125" style="3" customWidth="1"/>
    <col min="4" max="4" width="29" style="3" customWidth="1"/>
    <col min="5" max="5" width="25.33203125" style="3" customWidth="1"/>
    <col min="6" max="6" width="23.5" style="3" customWidth="1"/>
    <col min="7" max="16384" width="10.83203125" style="3"/>
  </cols>
  <sheetData>
    <row r="1" spans="2:6" s="2" customFormat="1" ht="34" customHeight="1"/>
    <row r="2" spans="2:6" ht="42" customHeight="1" thickBot="1">
      <c r="C2" s="71" t="s">
        <v>52</v>
      </c>
      <c r="D2" s="70"/>
      <c r="E2" s="70"/>
      <c r="F2" s="70"/>
    </row>
    <row r="3" spans="2:6">
      <c r="B3" s="19">
        <v>0.02</v>
      </c>
    </row>
    <row r="4" spans="2:6" ht="23" customHeight="1" thickBot="1">
      <c r="C4" s="72" t="s">
        <v>86</v>
      </c>
      <c r="D4" s="72" t="s">
        <v>87</v>
      </c>
      <c r="E4" s="72" t="s">
        <v>88</v>
      </c>
    </row>
    <row r="5" spans="2:6">
      <c r="C5" s="59">
        <v>0.01</v>
      </c>
      <c r="D5" s="73">
        <f>C5*SUM('Turnover Cost Calculator'!$D$29:$F$29)</f>
        <v>1.95</v>
      </c>
      <c r="E5" s="66">
        <f>C5*'Turnover Cost Calculator'!$C$6</f>
        <v>55508.925531914894</v>
      </c>
    </row>
    <row r="6" spans="2:6">
      <c r="C6" s="59">
        <v>0.02</v>
      </c>
      <c r="D6" s="73">
        <f>C6*SUM('Turnover Cost Calculator'!$D$29:$F$29)</f>
        <v>3.9</v>
      </c>
      <c r="E6" s="66">
        <f>C6*'Turnover Cost Calculator'!$C$6</f>
        <v>111017.85106382979</v>
      </c>
    </row>
    <row r="7" spans="2:6">
      <c r="C7" s="59">
        <f t="shared" ref="C7:C37" si="0">C6+$B$3</f>
        <v>0.04</v>
      </c>
      <c r="D7" s="73">
        <f>C7*SUM('Turnover Cost Calculator'!$D$29:$F$29)</f>
        <v>7.8</v>
      </c>
      <c r="E7" s="66">
        <f>C7*'Turnover Cost Calculator'!$C$6</f>
        <v>222035.70212765958</v>
      </c>
    </row>
    <row r="8" spans="2:6">
      <c r="C8" s="59">
        <f t="shared" si="0"/>
        <v>0.06</v>
      </c>
      <c r="D8" s="73">
        <f>C8*SUM('Turnover Cost Calculator'!$D$29:$F$29)</f>
        <v>11.7</v>
      </c>
      <c r="E8" s="66">
        <f>C8*'Turnover Cost Calculator'!$C$6</f>
        <v>333053.55319148937</v>
      </c>
    </row>
    <row r="9" spans="2:6">
      <c r="C9" s="59">
        <f t="shared" si="0"/>
        <v>0.08</v>
      </c>
      <c r="D9" s="73">
        <f>C9*SUM('Turnover Cost Calculator'!$D$29:$F$29)</f>
        <v>15.6</v>
      </c>
      <c r="E9" s="66">
        <f>C9*'Turnover Cost Calculator'!$C$6</f>
        <v>444071.40425531915</v>
      </c>
    </row>
    <row r="10" spans="2:6">
      <c r="C10" s="59">
        <f t="shared" si="0"/>
        <v>0.1</v>
      </c>
      <c r="D10" s="73">
        <f>C10*SUM('Turnover Cost Calculator'!$D$29:$F$29)</f>
        <v>19.5</v>
      </c>
      <c r="E10" s="66">
        <f>C10*'Turnover Cost Calculator'!$C$6</f>
        <v>555089.255319149</v>
      </c>
    </row>
    <row r="11" spans="2:6">
      <c r="C11" s="59">
        <f t="shared" si="0"/>
        <v>0.12000000000000001</v>
      </c>
      <c r="D11" s="73">
        <f>C11*SUM('Turnover Cost Calculator'!$D$29:$F$29)</f>
        <v>23.400000000000002</v>
      </c>
      <c r="E11" s="66">
        <f>C11*'Turnover Cost Calculator'!$C$6</f>
        <v>666107.10638297885</v>
      </c>
    </row>
    <row r="12" spans="2:6">
      <c r="C12" s="59">
        <f t="shared" si="0"/>
        <v>0.14000000000000001</v>
      </c>
      <c r="D12" s="73">
        <f>C12*SUM('Turnover Cost Calculator'!$D$29:$F$29)</f>
        <v>27.300000000000004</v>
      </c>
      <c r="E12" s="66">
        <f>C12*'Turnover Cost Calculator'!$C$6</f>
        <v>777124.95744680858</v>
      </c>
    </row>
    <row r="13" spans="2:6">
      <c r="C13" s="59">
        <f t="shared" si="0"/>
        <v>0.16</v>
      </c>
      <c r="D13" s="73">
        <f>C13*SUM('Turnover Cost Calculator'!$D$29:$F$29)</f>
        <v>31.2</v>
      </c>
      <c r="E13" s="66">
        <f>C13*'Turnover Cost Calculator'!$C$6</f>
        <v>888142.80851063831</v>
      </c>
    </row>
    <row r="14" spans="2:6">
      <c r="C14" s="59">
        <f t="shared" si="0"/>
        <v>0.18</v>
      </c>
      <c r="D14" s="73">
        <f>C14*SUM('Turnover Cost Calculator'!$D$29:$F$29)</f>
        <v>35.1</v>
      </c>
      <c r="E14" s="66">
        <f>C14*'Turnover Cost Calculator'!$C$6</f>
        <v>999160.65957446804</v>
      </c>
    </row>
    <row r="15" spans="2:6">
      <c r="C15" s="59">
        <f t="shared" si="0"/>
        <v>0.19999999999999998</v>
      </c>
      <c r="D15" s="73">
        <f>C15*SUM('Turnover Cost Calculator'!$D$29:$F$29)</f>
        <v>39</v>
      </c>
      <c r="E15" s="66">
        <f>C15*'Turnover Cost Calculator'!$C$6</f>
        <v>1110178.5106382978</v>
      </c>
    </row>
    <row r="16" spans="2:6">
      <c r="C16" s="59">
        <f t="shared" si="0"/>
        <v>0.21999999999999997</v>
      </c>
      <c r="D16" s="73">
        <f>C16*SUM('Turnover Cost Calculator'!$D$29:$F$29)</f>
        <v>42.899999999999991</v>
      </c>
      <c r="E16" s="66">
        <f>C16*'Turnover Cost Calculator'!$C$6</f>
        <v>1221196.3617021276</v>
      </c>
    </row>
    <row r="17" spans="3:5">
      <c r="C17" s="59">
        <f t="shared" si="0"/>
        <v>0.23999999999999996</v>
      </c>
      <c r="D17" s="73">
        <f>C17*SUM('Turnover Cost Calculator'!$D$29:$F$29)</f>
        <v>46.79999999999999</v>
      </c>
      <c r="E17" s="66">
        <f>C17*'Turnover Cost Calculator'!$C$6</f>
        <v>1332214.2127659572</v>
      </c>
    </row>
    <row r="18" spans="3:5">
      <c r="C18" s="59">
        <f t="shared" si="0"/>
        <v>0.25999999999999995</v>
      </c>
      <c r="D18" s="73">
        <f>C18*SUM('Turnover Cost Calculator'!$D$29:$F$29)</f>
        <v>50.699999999999989</v>
      </c>
      <c r="E18" s="66">
        <f>C18*'Turnover Cost Calculator'!$C$6</f>
        <v>1443232.0638297871</v>
      </c>
    </row>
    <row r="19" spans="3:5">
      <c r="C19" s="59">
        <f t="shared" si="0"/>
        <v>0.27999999999999997</v>
      </c>
      <c r="D19" s="73">
        <f>C19*SUM('Turnover Cost Calculator'!$D$29:$F$29)</f>
        <v>54.599999999999994</v>
      </c>
      <c r="E19" s="66">
        <f>C19*'Turnover Cost Calculator'!$C$6</f>
        <v>1554249.9148936169</v>
      </c>
    </row>
    <row r="20" spans="3:5">
      <c r="C20" s="59">
        <f t="shared" si="0"/>
        <v>0.3</v>
      </c>
      <c r="D20" s="73">
        <f>C20*SUM('Turnover Cost Calculator'!$D$29:$F$29)</f>
        <v>58.5</v>
      </c>
      <c r="E20" s="66">
        <f>C20*'Turnover Cost Calculator'!$C$6</f>
        <v>1665267.7659574468</v>
      </c>
    </row>
    <row r="21" spans="3:5">
      <c r="C21" s="59">
        <f t="shared" si="0"/>
        <v>0.32</v>
      </c>
      <c r="D21" s="73">
        <f>C21*SUM('Turnover Cost Calculator'!$D$29:$F$29)</f>
        <v>62.4</v>
      </c>
      <c r="E21" s="66">
        <f>C21*'Turnover Cost Calculator'!$C$6</f>
        <v>1776285.6170212766</v>
      </c>
    </row>
    <row r="22" spans="3:5">
      <c r="C22" s="59">
        <f t="shared" si="0"/>
        <v>0.34</v>
      </c>
      <c r="D22" s="73">
        <f>C22*SUM('Turnover Cost Calculator'!$D$29:$F$29)</f>
        <v>66.300000000000011</v>
      </c>
      <c r="E22" s="66">
        <f>C22*'Turnover Cost Calculator'!$C$6</f>
        <v>1887303.4680851067</v>
      </c>
    </row>
    <row r="23" spans="3:5">
      <c r="C23" s="59">
        <f t="shared" si="0"/>
        <v>0.36000000000000004</v>
      </c>
      <c r="D23" s="73">
        <f>C23*SUM('Turnover Cost Calculator'!$D$29:$F$29)</f>
        <v>70.2</v>
      </c>
      <c r="E23" s="66">
        <f>C23*'Turnover Cost Calculator'!$C$6</f>
        <v>1998321.3191489365</v>
      </c>
    </row>
    <row r="24" spans="3:5">
      <c r="C24" s="59">
        <f t="shared" si="0"/>
        <v>0.38000000000000006</v>
      </c>
      <c r="D24" s="73">
        <f>C24*SUM('Turnover Cost Calculator'!$D$29:$F$29)</f>
        <v>74.100000000000009</v>
      </c>
      <c r="E24" s="66">
        <f>C24*'Turnover Cost Calculator'!$C$6</f>
        <v>2109339.1702127662</v>
      </c>
    </row>
    <row r="25" spans="3:5">
      <c r="C25" s="59">
        <f t="shared" si="0"/>
        <v>0.40000000000000008</v>
      </c>
      <c r="D25" s="73">
        <f>C25*SUM('Turnover Cost Calculator'!$D$29:$F$29)</f>
        <v>78.000000000000014</v>
      </c>
      <c r="E25" s="66">
        <f>C25*'Turnover Cost Calculator'!$C$6</f>
        <v>2220357.0212765965</v>
      </c>
    </row>
    <row r="26" spans="3:5">
      <c r="C26" s="59">
        <f t="shared" si="0"/>
        <v>0.4200000000000001</v>
      </c>
      <c r="D26" s="73">
        <f>C26*SUM('Turnover Cost Calculator'!$D$29:$F$29)</f>
        <v>81.90000000000002</v>
      </c>
      <c r="E26" s="66">
        <f>C26*'Turnover Cost Calculator'!$C$6</f>
        <v>2331374.8723404263</v>
      </c>
    </row>
    <row r="27" spans="3:5">
      <c r="C27" s="59">
        <f t="shared" si="0"/>
        <v>0.44000000000000011</v>
      </c>
      <c r="D27" s="73">
        <f>C27*SUM('Turnover Cost Calculator'!$D$29:$F$29)</f>
        <v>85.800000000000026</v>
      </c>
      <c r="E27" s="66">
        <f>C27*'Turnover Cost Calculator'!$C$6</f>
        <v>2442392.7234042562</v>
      </c>
    </row>
    <row r="28" spans="3:5">
      <c r="C28" s="59">
        <f t="shared" si="0"/>
        <v>0.46000000000000013</v>
      </c>
      <c r="D28" s="73">
        <f>C28*SUM('Turnover Cost Calculator'!$D$29:$F$29)</f>
        <v>89.700000000000031</v>
      </c>
      <c r="E28" s="66">
        <f>C28*'Turnover Cost Calculator'!$C$6</f>
        <v>2553410.574468086</v>
      </c>
    </row>
    <row r="29" spans="3:5">
      <c r="C29" s="59">
        <f t="shared" si="0"/>
        <v>0.48000000000000015</v>
      </c>
      <c r="D29" s="73">
        <f>C29*SUM('Turnover Cost Calculator'!$D$29:$F$29)</f>
        <v>93.600000000000023</v>
      </c>
      <c r="E29" s="66">
        <f>C29*'Turnover Cost Calculator'!$C$6</f>
        <v>2664428.4255319159</v>
      </c>
    </row>
    <row r="30" spans="3:5">
      <c r="C30" s="59">
        <f t="shared" si="0"/>
        <v>0.50000000000000011</v>
      </c>
      <c r="D30" s="73">
        <f>C30*SUM('Turnover Cost Calculator'!$D$29:$F$29)</f>
        <v>97.500000000000028</v>
      </c>
      <c r="E30" s="66">
        <f>C30*'Turnover Cost Calculator'!$C$6</f>
        <v>2775446.2765957452</v>
      </c>
    </row>
    <row r="31" spans="3:5">
      <c r="C31" s="59">
        <f t="shared" si="0"/>
        <v>0.52000000000000013</v>
      </c>
      <c r="D31" s="73">
        <f>C31*SUM('Turnover Cost Calculator'!$D$29:$F$29)</f>
        <v>101.40000000000002</v>
      </c>
      <c r="E31" s="66">
        <f>C31*'Turnover Cost Calculator'!$C$6</f>
        <v>2886464.1276595751</v>
      </c>
    </row>
    <row r="32" spans="3:5">
      <c r="C32" s="59">
        <f t="shared" si="0"/>
        <v>0.54000000000000015</v>
      </c>
      <c r="D32" s="73">
        <f>C32*SUM('Turnover Cost Calculator'!$D$29:$F$29)</f>
        <v>105.30000000000003</v>
      </c>
      <c r="E32" s="66">
        <f>C32*'Turnover Cost Calculator'!$C$6</f>
        <v>2997481.9787234054</v>
      </c>
    </row>
    <row r="33" spans="3:5">
      <c r="C33" s="59">
        <f t="shared" si="0"/>
        <v>0.56000000000000016</v>
      </c>
      <c r="D33" s="73">
        <f>C33*SUM('Turnover Cost Calculator'!$D$29:$F$29)</f>
        <v>109.20000000000003</v>
      </c>
      <c r="E33" s="66">
        <f>C33*'Turnover Cost Calculator'!$C$6</f>
        <v>3108499.8297872352</v>
      </c>
    </row>
    <row r="34" spans="3:5">
      <c r="C34" s="59">
        <f t="shared" si="0"/>
        <v>0.58000000000000018</v>
      </c>
      <c r="D34" s="73">
        <f>C34*SUM('Turnover Cost Calculator'!$D$29:$F$29)</f>
        <v>113.10000000000004</v>
      </c>
      <c r="E34" s="66">
        <f>C34*'Turnover Cost Calculator'!$C$6</f>
        <v>3219517.6808510651</v>
      </c>
    </row>
    <row r="35" spans="3:5">
      <c r="C35" s="59">
        <f t="shared" si="0"/>
        <v>0.6000000000000002</v>
      </c>
      <c r="D35" s="73">
        <f>C35*SUM('Turnover Cost Calculator'!$D$29:$F$29)</f>
        <v>117.00000000000004</v>
      </c>
      <c r="E35" s="66">
        <f>C35*'Turnover Cost Calculator'!$C$6</f>
        <v>3330535.5319148949</v>
      </c>
    </row>
    <row r="36" spans="3:5">
      <c r="C36" s="59">
        <f t="shared" si="0"/>
        <v>0.62000000000000022</v>
      </c>
      <c r="D36" s="73">
        <f>C36*SUM('Turnover Cost Calculator'!$D$29:$F$29)</f>
        <v>120.90000000000005</v>
      </c>
      <c r="E36" s="66">
        <f>C36*'Turnover Cost Calculator'!$C$6</f>
        <v>3441553.3829787248</v>
      </c>
    </row>
    <row r="37" spans="3:5">
      <c r="C37" s="59">
        <f t="shared" si="0"/>
        <v>0.64000000000000024</v>
      </c>
      <c r="D37" s="73">
        <f>C37*SUM('Turnover Cost Calculator'!$D$29:$F$29)</f>
        <v>124.80000000000004</v>
      </c>
      <c r="E37" s="66">
        <f>C37*'Turnover Cost Calculator'!$C$6</f>
        <v>3552571.2340425546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48"/>
  <sheetViews>
    <sheetView topLeftCell="A13" workbookViewId="0">
      <selection activeCell="H36" sqref="H36"/>
    </sheetView>
  </sheetViews>
  <sheetFormatPr baseColWidth="10" defaultColWidth="10.83203125" defaultRowHeight="16"/>
  <cols>
    <col min="1" max="1" width="9.5" style="74" customWidth="1"/>
    <col min="2" max="2" width="5" style="6" customWidth="1"/>
    <col min="3" max="3" width="54.33203125" style="4" customWidth="1"/>
    <col min="4" max="4" width="13.1640625" style="5" bestFit="1" customWidth="1"/>
    <col min="5" max="5" width="82.5" style="6" customWidth="1"/>
    <col min="6" max="16384" width="10.83203125" style="6"/>
  </cols>
  <sheetData>
    <row r="2" spans="3:5" ht="39" customHeight="1" thickBot="1">
      <c r="C2" s="71" t="str">
        <f>'Turnover Cost Calculator'!D24</f>
        <v>POSITION 1</v>
      </c>
    </row>
    <row r="3" spans="3:5" ht="33" customHeight="1">
      <c r="C3" s="48" t="str">
        <f>'Turnover Cost Calculator'!D25</f>
        <v>Sales Reps</v>
      </c>
      <c r="D3" s="7"/>
    </row>
    <row r="4" spans="3:5" ht="9" customHeight="1">
      <c r="C4" s="98"/>
      <c r="D4" s="7"/>
    </row>
    <row r="5" spans="3:5" ht="16" customHeight="1">
      <c r="C5" s="18" t="s">
        <v>46</v>
      </c>
      <c r="D5" s="6"/>
    </row>
    <row r="7" spans="3:5" ht="31" customHeight="1">
      <c r="C7" s="99" t="s">
        <v>43</v>
      </c>
      <c r="D7" s="100" t="s">
        <v>2</v>
      </c>
      <c r="E7" s="101" t="s">
        <v>3</v>
      </c>
    </row>
    <row r="8" spans="3:5" ht="16" customHeight="1">
      <c r="C8" s="75" t="s">
        <v>37</v>
      </c>
      <c r="D8" s="76">
        <f>'Turnover Cost Calculator'!D26</f>
        <v>55000</v>
      </c>
      <c r="E8" s="102"/>
    </row>
    <row r="9" spans="3:5" ht="17">
      <c r="C9" s="75" t="s">
        <v>38</v>
      </c>
      <c r="D9" s="78">
        <v>0.3</v>
      </c>
      <c r="E9" s="102"/>
    </row>
    <row r="10" spans="3:5" ht="17">
      <c r="C10" s="75" t="s">
        <v>39</v>
      </c>
      <c r="D10" s="79">
        <f>D9*D8</f>
        <v>16500</v>
      </c>
      <c r="E10" s="103"/>
    </row>
    <row r="11" spans="3:5" ht="17">
      <c r="C11" s="111" t="s">
        <v>40</v>
      </c>
      <c r="D11" s="112">
        <f>(D8+D10)/235</f>
        <v>304.25531914893617</v>
      </c>
      <c r="E11" s="125" t="s">
        <v>4</v>
      </c>
    </row>
    <row r="12" spans="3:5" ht="12" customHeight="1">
      <c r="C12" s="104"/>
      <c r="D12" s="105"/>
      <c r="E12" s="106"/>
    </row>
    <row r="13" spans="3:5" ht="17">
      <c r="C13" s="82" t="s">
        <v>5</v>
      </c>
      <c r="D13" s="83">
        <f>0.37*D11</f>
        <v>112.57446808510637</v>
      </c>
      <c r="E13" s="84"/>
    </row>
    <row r="14" spans="3:5" ht="17">
      <c r="C14" s="82" t="s">
        <v>28</v>
      </c>
      <c r="D14" s="78">
        <v>0.37</v>
      </c>
      <c r="E14" s="84" t="s">
        <v>53</v>
      </c>
    </row>
    <row r="15" spans="3:5" ht="17">
      <c r="C15" s="82" t="s">
        <v>6</v>
      </c>
      <c r="D15" s="92">
        <v>90</v>
      </c>
      <c r="E15" s="84"/>
    </row>
    <row r="16" spans="3:5" ht="17">
      <c r="C16" s="108" t="s">
        <v>7</v>
      </c>
      <c r="D16" s="109">
        <f>D13*D15</f>
        <v>10131.702127659573</v>
      </c>
      <c r="E16" s="110"/>
    </row>
    <row r="17" spans="3:5" ht="19">
      <c r="C17" s="10"/>
      <c r="D17" s="17"/>
      <c r="E17" s="11"/>
    </row>
    <row r="18" spans="3:5" ht="32" customHeight="1">
      <c r="C18" s="99" t="s">
        <v>41</v>
      </c>
      <c r="D18" s="99" t="s">
        <v>2</v>
      </c>
      <c r="E18" s="99" t="s">
        <v>3</v>
      </c>
    </row>
    <row r="19" spans="3:5" ht="17">
      <c r="C19" s="75" t="s">
        <v>8</v>
      </c>
      <c r="D19" s="93">
        <v>75000</v>
      </c>
      <c r="E19" s="80"/>
    </row>
    <row r="20" spans="3:5" ht="17">
      <c r="C20" s="75" t="s">
        <v>9</v>
      </c>
      <c r="D20" s="88">
        <f>(D19/235)/7.5</f>
        <v>42.553191489361701</v>
      </c>
      <c r="E20" s="113" t="s">
        <v>10</v>
      </c>
    </row>
    <row r="21" spans="3:5" ht="17">
      <c r="C21" s="75" t="s">
        <v>11</v>
      </c>
      <c r="D21" s="88">
        <f>D20*3</f>
        <v>127.65957446808511</v>
      </c>
      <c r="E21" s="77" t="s">
        <v>90</v>
      </c>
    </row>
    <row r="22" spans="3:5" ht="17">
      <c r="C22" s="75" t="s">
        <v>13</v>
      </c>
      <c r="D22" s="93">
        <v>500</v>
      </c>
      <c r="E22" s="77" t="s">
        <v>54</v>
      </c>
    </row>
    <row r="23" spans="3:5" ht="17">
      <c r="C23" s="75" t="s">
        <v>14</v>
      </c>
      <c r="D23" s="94">
        <v>20</v>
      </c>
      <c r="E23" s="80"/>
    </row>
    <row r="24" spans="3:5" ht="17">
      <c r="C24" s="75" t="s">
        <v>15</v>
      </c>
      <c r="D24" s="94">
        <v>10</v>
      </c>
      <c r="E24" s="80"/>
    </row>
    <row r="25" spans="3:5" ht="17">
      <c r="C25" s="75" t="s">
        <v>16</v>
      </c>
      <c r="D25" s="90">
        <f>D23+D24</f>
        <v>30</v>
      </c>
      <c r="E25" s="80"/>
    </row>
    <row r="26" spans="3:5" ht="17">
      <c r="C26" s="75" t="s">
        <v>17</v>
      </c>
      <c r="D26" s="93">
        <v>400</v>
      </c>
      <c r="E26" s="80"/>
    </row>
    <row r="27" spans="3:5" ht="17">
      <c r="C27" s="75" t="s">
        <v>18</v>
      </c>
      <c r="D27" s="93">
        <v>200</v>
      </c>
      <c r="E27" s="80"/>
    </row>
    <row r="28" spans="3:5" ht="17">
      <c r="C28" s="111" t="s">
        <v>19</v>
      </c>
      <c r="D28" s="114">
        <f>D21+(D20*D25)+D26+D27</f>
        <v>2004.2553191489362</v>
      </c>
      <c r="E28" s="81"/>
    </row>
    <row r="29" spans="3:5" ht="19">
      <c r="C29" s="8"/>
      <c r="D29" s="17"/>
      <c r="E29" s="9"/>
    </row>
    <row r="30" spans="3:5" ht="34" customHeight="1">
      <c r="C30" s="99" t="s">
        <v>44</v>
      </c>
      <c r="D30" s="99" t="s">
        <v>2</v>
      </c>
      <c r="E30" s="99" t="s">
        <v>3</v>
      </c>
    </row>
    <row r="31" spans="3:5" ht="17">
      <c r="C31" s="75" t="s">
        <v>20</v>
      </c>
      <c r="D31" s="91">
        <v>150000</v>
      </c>
      <c r="E31" s="80"/>
    </row>
    <row r="32" spans="3:5" ht="17">
      <c r="C32" s="75" t="s">
        <v>21</v>
      </c>
      <c r="D32" s="76">
        <f>(D31/235)</f>
        <v>638.29787234042556</v>
      </c>
      <c r="E32" s="113" t="s">
        <v>4</v>
      </c>
    </row>
    <row r="33" spans="3:5" ht="17">
      <c r="C33" s="75" t="s">
        <v>22</v>
      </c>
      <c r="D33" s="86">
        <v>10</v>
      </c>
      <c r="E33" s="80"/>
    </row>
    <row r="34" spans="3:5" ht="17">
      <c r="C34" s="75" t="s">
        <v>23</v>
      </c>
      <c r="D34" s="91">
        <v>500</v>
      </c>
      <c r="E34" s="80"/>
    </row>
    <row r="35" spans="3:5" ht="17">
      <c r="C35" s="111" t="s">
        <v>24</v>
      </c>
      <c r="D35" s="115">
        <f>(D32*D33)+D34</f>
        <v>6882.978723404256</v>
      </c>
      <c r="E35" s="81"/>
    </row>
    <row r="36" spans="3:5" ht="19">
      <c r="C36" s="8"/>
      <c r="D36" s="16"/>
      <c r="E36" s="9"/>
    </row>
    <row r="37" spans="3:5" ht="33" customHeight="1">
      <c r="C37" s="99" t="s">
        <v>45</v>
      </c>
      <c r="D37" s="99" t="s">
        <v>2</v>
      </c>
      <c r="E37" s="99" t="s">
        <v>3</v>
      </c>
    </row>
    <row r="38" spans="3:5" ht="17">
      <c r="C38" s="75" t="s">
        <v>25</v>
      </c>
      <c r="D38" s="76">
        <f>D11</f>
        <v>304.25531914893617</v>
      </c>
      <c r="E38" s="126" t="s">
        <v>55</v>
      </c>
    </row>
    <row r="39" spans="3:5" ht="17">
      <c r="C39" s="75" t="s">
        <v>26</v>
      </c>
      <c r="D39" s="86">
        <v>90</v>
      </c>
      <c r="E39" s="126"/>
    </row>
    <row r="40" spans="3:5" ht="17">
      <c r="C40" s="111" t="s">
        <v>42</v>
      </c>
      <c r="D40" s="115">
        <f>0.5*(D38*D39)</f>
        <v>13691.489361702128</v>
      </c>
      <c r="E40" s="126" t="s">
        <v>27</v>
      </c>
    </row>
    <row r="41" spans="3:5" ht="21" customHeight="1">
      <c r="C41" s="12"/>
      <c r="D41" s="13"/>
      <c r="E41" s="14"/>
    </row>
    <row r="42" spans="3:5" ht="44" customHeight="1">
      <c r="C42" s="95" t="s">
        <v>36</v>
      </c>
      <c r="D42" s="96"/>
      <c r="E42" s="97">
        <f>D16+D28+D35+D40</f>
        <v>32710.425531914894</v>
      </c>
    </row>
    <row r="43" spans="3:5" ht="33" customHeight="1">
      <c r="C43" s="127" t="s">
        <v>29</v>
      </c>
      <c r="D43" s="127"/>
      <c r="E43" s="128">
        <f>E42/D8</f>
        <v>0.59473500967117987</v>
      </c>
    </row>
    <row r="45" spans="3:5">
      <c r="C45" s="22"/>
      <c r="D45" s="22"/>
      <c r="E45" s="23"/>
    </row>
    <row r="46" spans="3:5">
      <c r="C46" s="22"/>
      <c r="D46" s="22"/>
      <c r="E46" s="23"/>
    </row>
    <row r="47" spans="3:5">
      <c r="C47" s="22"/>
      <c r="D47" s="22"/>
      <c r="E47" s="23"/>
    </row>
    <row r="48" spans="3:5">
      <c r="C48" s="22"/>
      <c r="D48" s="22"/>
      <c r="E48" s="23"/>
    </row>
  </sheetData>
  <mergeCells count="4">
    <mergeCell ref="C45:D48"/>
    <mergeCell ref="E45:E48"/>
    <mergeCell ref="C42:D42"/>
    <mergeCell ref="C43:D43"/>
  </mergeCells>
  <pageMargins left="0.7" right="0.7" top="0.75" bottom="0.75" header="0.3" footer="0.3"/>
  <pageSetup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48"/>
  <sheetViews>
    <sheetView topLeftCell="A16" workbookViewId="0">
      <selection activeCell="H39" sqref="H39"/>
    </sheetView>
  </sheetViews>
  <sheetFormatPr baseColWidth="10" defaultColWidth="10.83203125" defaultRowHeight="16"/>
  <cols>
    <col min="1" max="1" width="9.6640625" style="74" customWidth="1"/>
    <col min="2" max="2" width="5" style="6" customWidth="1"/>
    <col min="3" max="3" width="54.33203125" style="4" customWidth="1"/>
    <col min="4" max="4" width="13.1640625" style="5" bestFit="1" customWidth="1"/>
    <col min="5" max="5" width="81.83203125" style="6" customWidth="1"/>
    <col min="6" max="16384" width="10.83203125" style="6"/>
  </cols>
  <sheetData>
    <row r="2" spans="3:5" ht="42" customHeight="1" thickBot="1">
      <c r="C2" s="71" t="str">
        <f>'Turnover Cost Calculator'!E24</f>
        <v>POSITION 2</v>
      </c>
    </row>
    <row r="3" spans="3:5" ht="33" customHeight="1">
      <c r="C3" s="48" t="str">
        <f>'Turnover Cost Calculator'!E25</f>
        <v>Call Center Rep</v>
      </c>
      <c r="D3" s="7"/>
    </row>
    <row r="4" spans="3:5" ht="14" customHeight="1">
      <c r="C4" s="48"/>
      <c r="D4" s="7"/>
    </row>
    <row r="5" spans="3:5" ht="16" customHeight="1">
      <c r="C5" s="18" t="s">
        <v>46</v>
      </c>
      <c r="D5" s="6"/>
    </row>
    <row r="7" spans="3:5" ht="31" customHeight="1">
      <c r="C7" s="116" t="s">
        <v>43</v>
      </c>
      <c r="D7" s="117" t="s">
        <v>2</v>
      </c>
      <c r="E7" s="118" t="s">
        <v>3</v>
      </c>
    </row>
    <row r="8" spans="3:5" ht="16" customHeight="1">
      <c r="C8" s="75" t="s">
        <v>37</v>
      </c>
      <c r="D8" s="76">
        <f>'Turnover Cost Calculator'!E26</f>
        <v>40000</v>
      </c>
      <c r="E8" s="102"/>
    </row>
    <row r="9" spans="3:5" ht="17">
      <c r="C9" s="75" t="s">
        <v>38</v>
      </c>
      <c r="D9" s="85">
        <v>0.3</v>
      </c>
      <c r="E9" s="102"/>
    </row>
    <row r="10" spans="3:5" ht="17">
      <c r="C10" s="75" t="s">
        <v>39</v>
      </c>
      <c r="D10" s="79">
        <f>D9*D8</f>
        <v>12000</v>
      </c>
      <c r="E10" s="103"/>
    </row>
    <row r="11" spans="3:5" ht="17">
      <c r="C11" s="111" t="s">
        <v>40</v>
      </c>
      <c r="D11" s="115">
        <f>(D8+D10)/235</f>
        <v>221.27659574468086</v>
      </c>
      <c r="E11" s="113" t="s">
        <v>4</v>
      </c>
    </row>
    <row r="12" spans="3:5" ht="12" customHeight="1">
      <c r="C12" s="104"/>
      <c r="D12" s="105"/>
      <c r="E12" s="106"/>
    </row>
    <row r="13" spans="3:5" ht="17">
      <c r="C13" s="82" t="s">
        <v>5</v>
      </c>
      <c r="D13" s="83">
        <f>0.37*D11</f>
        <v>81.872340425531917</v>
      </c>
      <c r="E13" s="84"/>
    </row>
    <row r="14" spans="3:5" ht="17">
      <c r="C14" s="82" t="s">
        <v>28</v>
      </c>
      <c r="D14" s="85">
        <v>0.37</v>
      </c>
      <c r="E14" s="84" t="s">
        <v>53</v>
      </c>
    </row>
    <row r="15" spans="3:5" ht="17">
      <c r="C15" s="82" t="s">
        <v>6</v>
      </c>
      <c r="D15" s="86">
        <v>90</v>
      </c>
      <c r="E15" s="84"/>
    </row>
    <row r="16" spans="3:5" ht="17">
      <c r="C16" s="119" t="s">
        <v>7</v>
      </c>
      <c r="D16" s="114">
        <f>D13*D15</f>
        <v>7368.5106382978729</v>
      </c>
      <c r="E16" s="110"/>
    </row>
    <row r="17" spans="3:5">
      <c r="C17" s="108"/>
      <c r="D17" s="109"/>
      <c r="E17" s="110"/>
    </row>
    <row r="18" spans="3:5" ht="32" customHeight="1">
      <c r="C18" s="116" t="s">
        <v>41</v>
      </c>
      <c r="D18" s="117" t="s">
        <v>2</v>
      </c>
      <c r="E18" s="118" t="s">
        <v>3</v>
      </c>
    </row>
    <row r="19" spans="3:5" ht="17">
      <c r="C19" s="75" t="s">
        <v>8</v>
      </c>
      <c r="D19" s="87">
        <v>75000</v>
      </c>
      <c r="E19" s="103"/>
    </row>
    <row r="20" spans="3:5" ht="17">
      <c r="C20" s="75" t="s">
        <v>9</v>
      </c>
      <c r="D20" s="88">
        <f>(D19/235)/7.5</f>
        <v>42.553191489361701</v>
      </c>
      <c r="E20" s="113" t="s">
        <v>10</v>
      </c>
    </row>
    <row r="21" spans="3:5" ht="17">
      <c r="C21" s="75" t="s">
        <v>11</v>
      </c>
      <c r="D21" s="88">
        <f>D20*3</f>
        <v>127.65957446808511</v>
      </c>
      <c r="E21" s="126" t="s">
        <v>89</v>
      </c>
    </row>
    <row r="22" spans="3:5" ht="17">
      <c r="C22" s="75" t="s">
        <v>13</v>
      </c>
      <c r="D22" s="87">
        <v>500</v>
      </c>
      <c r="E22" s="126" t="s">
        <v>56</v>
      </c>
    </row>
    <row r="23" spans="3:5" ht="17">
      <c r="C23" s="75" t="s">
        <v>14</v>
      </c>
      <c r="D23" s="89">
        <v>20</v>
      </c>
      <c r="E23" s="103"/>
    </row>
    <row r="24" spans="3:5" ht="17">
      <c r="C24" s="75" t="s">
        <v>15</v>
      </c>
      <c r="D24" s="89">
        <v>10</v>
      </c>
      <c r="E24" s="103"/>
    </row>
    <row r="25" spans="3:5" ht="17">
      <c r="C25" s="75" t="s">
        <v>16</v>
      </c>
      <c r="D25" s="90">
        <f>D23+D24</f>
        <v>30</v>
      </c>
      <c r="E25" s="103"/>
    </row>
    <row r="26" spans="3:5" ht="17">
      <c r="C26" s="75" t="s">
        <v>17</v>
      </c>
      <c r="D26" s="87">
        <v>500</v>
      </c>
      <c r="E26" s="103"/>
    </row>
    <row r="27" spans="3:5" ht="17">
      <c r="C27" s="75" t="s">
        <v>18</v>
      </c>
      <c r="D27" s="87">
        <v>200</v>
      </c>
      <c r="E27" s="103"/>
    </row>
    <row r="28" spans="3:5" ht="17">
      <c r="C28" s="111" t="s">
        <v>19</v>
      </c>
      <c r="D28" s="114">
        <f>D21+(D20*D25)+D26+D27</f>
        <v>2104.255319148936</v>
      </c>
      <c r="E28" s="106"/>
    </row>
    <row r="29" spans="3:5">
      <c r="C29" s="104"/>
      <c r="D29" s="109"/>
      <c r="E29" s="106"/>
    </row>
    <row r="30" spans="3:5" ht="34" customHeight="1">
      <c r="C30" s="116" t="s">
        <v>44</v>
      </c>
      <c r="D30" s="117" t="s">
        <v>2</v>
      </c>
      <c r="E30" s="118" t="s">
        <v>3</v>
      </c>
    </row>
    <row r="31" spans="3:5" ht="17">
      <c r="C31" s="75" t="s">
        <v>20</v>
      </c>
      <c r="D31" s="91">
        <v>150000</v>
      </c>
      <c r="E31" s="103"/>
    </row>
    <row r="32" spans="3:5" ht="17">
      <c r="C32" s="75" t="s">
        <v>21</v>
      </c>
      <c r="D32" s="76">
        <f>(D31/235)</f>
        <v>638.29787234042556</v>
      </c>
      <c r="E32" s="126" t="s">
        <v>4</v>
      </c>
    </row>
    <row r="33" spans="3:6" ht="17">
      <c r="C33" s="75" t="s">
        <v>22</v>
      </c>
      <c r="D33" s="86">
        <v>10</v>
      </c>
      <c r="E33" s="103"/>
    </row>
    <row r="34" spans="3:6" ht="17">
      <c r="C34" s="75" t="s">
        <v>23</v>
      </c>
      <c r="D34" s="91">
        <v>500</v>
      </c>
      <c r="E34" s="103"/>
    </row>
    <row r="35" spans="3:6" ht="17">
      <c r="C35" s="111" t="s">
        <v>24</v>
      </c>
      <c r="D35" s="115">
        <f>(D32*D33)+D34</f>
        <v>6882.978723404256</v>
      </c>
      <c r="E35" s="106"/>
    </row>
    <row r="36" spans="3:6">
      <c r="C36" s="104"/>
      <c r="D36" s="105"/>
      <c r="E36" s="106"/>
    </row>
    <row r="37" spans="3:6" ht="33" customHeight="1">
      <c r="C37" s="116" t="s">
        <v>45</v>
      </c>
      <c r="D37" s="117" t="s">
        <v>2</v>
      </c>
      <c r="E37" s="118" t="s">
        <v>3</v>
      </c>
    </row>
    <row r="38" spans="3:6" ht="17">
      <c r="C38" s="75" t="s">
        <v>25</v>
      </c>
      <c r="D38" s="76">
        <f>D11</f>
        <v>221.27659574468086</v>
      </c>
      <c r="E38" s="126" t="s">
        <v>55</v>
      </c>
    </row>
    <row r="39" spans="3:6" ht="17">
      <c r="C39" s="75" t="s">
        <v>26</v>
      </c>
      <c r="D39" s="86">
        <v>90</v>
      </c>
      <c r="E39" s="126"/>
    </row>
    <row r="40" spans="3:6" ht="17">
      <c r="C40" s="111" t="s">
        <v>42</v>
      </c>
      <c r="D40" s="115">
        <f>0.5*(D38*D39)</f>
        <v>9957.4468085106382</v>
      </c>
      <c r="E40" s="126" t="s">
        <v>27</v>
      </c>
    </row>
    <row r="41" spans="3:6" ht="21" customHeight="1">
      <c r="C41" s="12"/>
      <c r="D41" s="13"/>
      <c r="E41" s="14"/>
    </row>
    <row r="42" spans="3:6" ht="44" customHeight="1">
      <c r="C42" s="95" t="s">
        <v>36</v>
      </c>
      <c r="D42" s="96"/>
      <c r="E42" s="120">
        <f>D16+D28+D35+D40</f>
        <v>26313.191489361703</v>
      </c>
      <c r="F42" s="121"/>
    </row>
    <row r="43" spans="3:6" ht="33" customHeight="1">
      <c r="C43" s="127" t="s">
        <v>29</v>
      </c>
      <c r="D43" s="127"/>
      <c r="E43" s="128">
        <f>E42/D8</f>
        <v>0.65782978723404262</v>
      </c>
    </row>
    <row r="45" spans="3:6">
      <c r="C45" s="22"/>
      <c r="D45" s="22"/>
      <c r="E45" s="23"/>
    </row>
    <row r="46" spans="3:6">
      <c r="C46" s="22"/>
      <c r="D46" s="22"/>
      <c r="E46" s="23"/>
    </row>
    <row r="47" spans="3:6">
      <c r="C47" s="22"/>
      <c r="D47" s="22"/>
      <c r="E47" s="23"/>
    </row>
    <row r="48" spans="3:6">
      <c r="C48" s="22"/>
      <c r="D48" s="22"/>
      <c r="E48" s="23"/>
    </row>
  </sheetData>
  <mergeCells count="5">
    <mergeCell ref="C42:D42"/>
    <mergeCell ref="C43:D43"/>
    <mergeCell ref="C45:D48"/>
    <mergeCell ref="E45:E48"/>
    <mergeCell ref="E42:F42"/>
  </mergeCells>
  <pageMargins left="0.7" right="0.7" top="0.75" bottom="0.75" header="0.3" footer="0.3"/>
  <pageSetup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48"/>
  <sheetViews>
    <sheetView workbookViewId="0">
      <selection activeCell="C45" sqref="C45:D48"/>
    </sheetView>
  </sheetViews>
  <sheetFormatPr baseColWidth="10" defaultColWidth="10.83203125" defaultRowHeight="16"/>
  <cols>
    <col min="1" max="1" width="9.6640625" style="74" customWidth="1"/>
    <col min="2" max="2" width="4.6640625" style="6" customWidth="1"/>
    <col min="3" max="3" width="54.33203125" style="4" customWidth="1"/>
    <col min="4" max="4" width="13.1640625" style="5" bestFit="1" customWidth="1"/>
    <col min="5" max="5" width="83" style="6" customWidth="1"/>
    <col min="6" max="16384" width="10.83203125" style="6"/>
  </cols>
  <sheetData>
    <row r="2" spans="3:5" ht="42" customHeight="1" thickBot="1">
      <c r="C2" s="71" t="str">
        <f>'Turnover Cost Calculator'!F24</f>
        <v>POSITION 3</v>
      </c>
    </row>
    <row r="3" spans="3:5" ht="33" customHeight="1">
      <c r="C3" s="48" t="str">
        <f>'Turnover Cost Calculator'!F25</f>
        <v>Account Executive</v>
      </c>
      <c r="D3" s="7"/>
    </row>
    <row r="4" spans="3:5" ht="13" customHeight="1">
      <c r="C4" s="48"/>
      <c r="D4" s="7"/>
    </row>
    <row r="5" spans="3:5" ht="16" customHeight="1">
      <c r="C5" s="18" t="s">
        <v>46</v>
      </c>
      <c r="D5" s="6"/>
    </row>
    <row r="7" spans="3:5" ht="31" customHeight="1">
      <c r="C7" s="116" t="s">
        <v>43</v>
      </c>
      <c r="D7" s="116" t="s">
        <v>2</v>
      </c>
      <c r="E7" s="116" t="s">
        <v>3</v>
      </c>
    </row>
    <row r="8" spans="3:5" ht="16" customHeight="1">
      <c r="C8" s="75" t="s">
        <v>37</v>
      </c>
      <c r="D8" s="76">
        <f>'Turnover Cost Calculator'!F26</f>
        <v>100000</v>
      </c>
      <c r="E8" s="102"/>
    </row>
    <row r="9" spans="3:5" ht="17">
      <c r="C9" s="75" t="s">
        <v>38</v>
      </c>
      <c r="D9" s="85">
        <v>0.3</v>
      </c>
      <c r="E9" s="102"/>
    </row>
    <row r="10" spans="3:5" ht="17">
      <c r="C10" s="75" t="s">
        <v>39</v>
      </c>
      <c r="D10" s="79">
        <f>D9*D8</f>
        <v>30000</v>
      </c>
      <c r="E10" s="103"/>
    </row>
    <row r="11" spans="3:5" ht="17">
      <c r="C11" s="111" t="s">
        <v>40</v>
      </c>
      <c r="D11" s="115">
        <f>(D8+D10)/235</f>
        <v>553.19148936170211</v>
      </c>
      <c r="E11" s="113" t="s">
        <v>4</v>
      </c>
    </row>
    <row r="12" spans="3:5" ht="12" customHeight="1">
      <c r="C12" s="104"/>
      <c r="D12" s="105"/>
      <c r="E12" s="106"/>
    </row>
    <row r="13" spans="3:5" ht="17">
      <c r="C13" s="82" t="s">
        <v>5</v>
      </c>
      <c r="D13" s="83">
        <f>0.37*D11</f>
        <v>204.68085106382978</v>
      </c>
      <c r="E13" s="107"/>
    </row>
    <row r="14" spans="3:5" ht="17">
      <c r="C14" s="82" t="s">
        <v>28</v>
      </c>
      <c r="D14" s="85">
        <v>0.37</v>
      </c>
      <c r="E14" s="129" t="s">
        <v>53</v>
      </c>
    </row>
    <row r="15" spans="3:5" ht="17">
      <c r="C15" s="82" t="s">
        <v>6</v>
      </c>
      <c r="D15" s="86">
        <v>90</v>
      </c>
      <c r="E15" s="107"/>
    </row>
    <row r="16" spans="3:5" ht="17">
      <c r="C16" s="111" t="s">
        <v>7</v>
      </c>
      <c r="D16" s="109">
        <f>D13*D15</f>
        <v>18421.276595744679</v>
      </c>
      <c r="E16" s="110"/>
    </row>
    <row r="17" spans="3:5" ht="19">
      <c r="C17" s="10"/>
      <c r="D17" s="17"/>
      <c r="E17" s="11"/>
    </row>
    <row r="18" spans="3:5" ht="32" customHeight="1">
      <c r="C18" s="116" t="s">
        <v>41</v>
      </c>
      <c r="D18" s="116" t="s">
        <v>2</v>
      </c>
      <c r="E18" s="116" t="s">
        <v>3</v>
      </c>
    </row>
    <row r="19" spans="3:5" ht="17">
      <c r="C19" s="75" t="s">
        <v>8</v>
      </c>
      <c r="D19" s="93">
        <v>75000</v>
      </c>
      <c r="E19" s="103"/>
    </row>
    <row r="20" spans="3:5" ht="17">
      <c r="C20" s="75" t="s">
        <v>9</v>
      </c>
      <c r="D20" s="88">
        <f>(D19/235)/7.5</f>
        <v>42.553191489361701</v>
      </c>
      <c r="E20" s="113" t="s">
        <v>10</v>
      </c>
    </row>
    <row r="21" spans="3:5" ht="17">
      <c r="C21" s="75" t="s">
        <v>11</v>
      </c>
      <c r="D21" s="88">
        <f>D20*3</f>
        <v>127.65957446808511</v>
      </c>
      <c r="E21" s="129" t="s">
        <v>12</v>
      </c>
    </row>
    <row r="22" spans="3:5" ht="17">
      <c r="C22" s="75" t="s">
        <v>13</v>
      </c>
      <c r="D22" s="93">
        <v>500</v>
      </c>
      <c r="E22" s="129" t="s">
        <v>56</v>
      </c>
    </row>
    <row r="23" spans="3:5" ht="17">
      <c r="C23" s="75" t="s">
        <v>14</v>
      </c>
      <c r="D23" s="94">
        <v>20</v>
      </c>
      <c r="E23" s="103"/>
    </row>
    <row r="24" spans="3:5" ht="17">
      <c r="C24" s="75" t="s">
        <v>15</v>
      </c>
      <c r="D24" s="94">
        <v>10</v>
      </c>
      <c r="E24" s="103"/>
    </row>
    <row r="25" spans="3:5" ht="17">
      <c r="C25" s="75" t="s">
        <v>16</v>
      </c>
      <c r="D25" s="90">
        <f>D23+D24</f>
        <v>30</v>
      </c>
      <c r="E25" s="103"/>
    </row>
    <row r="26" spans="3:5" ht="17">
      <c r="C26" s="75" t="s">
        <v>17</v>
      </c>
      <c r="D26" s="93">
        <v>500</v>
      </c>
      <c r="E26" s="103"/>
    </row>
    <row r="27" spans="3:5" ht="17">
      <c r="C27" s="75" t="s">
        <v>18</v>
      </c>
      <c r="D27" s="93">
        <v>200</v>
      </c>
      <c r="E27" s="103"/>
    </row>
    <row r="28" spans="3:5" ht="17">
      <c r="C28" s="111" t="s">
        <v>19</v>
      </c>
      <c r="D28" s="114">
        <f>D21+(D20*D25)+D26+D27</f>
        <v>2104.255319148936</v>
      </c>
      <c r="E28" s="106"/>
    </row>
    <row r="29" spans="3:5" ht="19">
      <c r="C29" s="8"/>
      <c r="D29" s="17"/>
      <c r="E29" s="9"/>
    </row>
    <row r="30" spans="3:5" ht="34" customHeight="1">
      <c r="C30" s="116" t="s">
        <v>44</v>
      </c>
      <c r="D30" s="116" t="s">
        <v>2</v>
      </c>
      <c r="E30" s="116" t="s">
        <v>3</v>
      </c>
    </row>
    <row r="31" spans="3:5" ht="17">
      <c r="C31" s="75" t="s">
        <v>20</v>
      </c>
      <c r="D31" s="130">
        <v>150000</v>
      </c>
      <c r="E31" s="103"/>
    </row>
    <row r="32" spans="3:5" ht="17">
      <c r="C32" s="75" t="s">
        <v>21</v>
      </c>
      <c r="D32" s="76">
        <f>(D31/235)</f>
        <v>638.29787234042556</v>
      </c>
      <c r="E32" s="129" t="s">
        <v>4</v>
      </c>
    </row>
    <row r="33" spans="3:5" ht="17">
      <c r="C33" s="75" t="s">
        <v>22</v>
      </c>
      <c r="D33" s="86">
        <v>10</v>
      </c>
      <c r="E33" s="129"/>
    </row>
    <row r="34" spans="3:5" ht="17">
      <c r="C34" s="75" t="s">
        <v>23</v>
      </c>
      <c r="D34" s="130">
        <v>500</v>
      </c>
      <c r="E34" s="103"/>
    </row>
    <row r="35" spans="3:5" ht="17">
      <c r="C35" s="111" t="s">
        <v>24</v>
      </c>
      <c r="D35" s="105">
        <f>(D32*D33)+D34</f>
        <v>6882.978723404256</v>
      </c>
      <c r="E35" s="106"/>
    </row>
    <row r="36" spans="3:5" ht="19">
      <c r="C36" s="8"/>
      <c r="D36" s="16"/>
      <c r="E36" s="9"/>
    </row>
    <row r="37" spans="3:5" ht="33" customHeight="1">
      <c r="C37" s="116" t="s">
        <v>45</v>
      </c>
      <c r="D37" s="116" t="s">
        <v>2</v>
      </c>
      <c r="E37" s="116" t="s">
        <v>3</v>
      </c>
    </row>
    <row r="38" spans="3:5" ht="17">
      <c r="C38" s="75" t="s">
        <v>25</v>
      </c>
      <c r="D38" s="76">
        <f>D11</f>
        <v>553.19148936170211</v>
      </c>
      <c r="E38" s="126" t="s">
        <v>55</v>
      </c>
    </row>
    <row r="39" spans="3:5" ht="17">
      <c r="C39" s="75" t="s">
        <v>26</v>
      </c>
      <c r="D39" s="92">
        <v>90</v>
      </c>
      <c r="E39" s="126"/>
    </row>
    <row r="40" spans="3:5" ht="17">
      <c r="C40" s="104" t="s">
        <v>42</v>
      </c>
      <c r="D40" s="105">
        <f>0.5*(D38*D39)</f>
        <v>24893.617021276594</v>
      </c>
      <c r="E40" s="126" t="s">
        <v>27</v>
      </c>
    </row>
    <row r="41" spans="3:5" ht="21" customHeight="1">
      <c r="C41" s="12"/>
      <c r="D41" s="13"/>
      <c r="E41" s="14"/>
    </row>
    <row r="42" spans="3:5" ht="44" customHeight="1">
      <c r="C42" s="122" t="s">
        <v>36</v>
      </c>
      <c r="D42" s="123"/>
      <c r="E42" s="124">
        <f>D16+D28+D35+D40</f>
        <v>52302.127659574464</v>
      </c>
    </row>
    <row r="43" spans="3:5" ht="33" customHeight="1">
      <c r="C43" s="127" t="s">
        <v>29</v>
      </c>
      <c r="D43" s="127"/>
      <c r="E43" s="128">
        <f>E42/D8</f>
        <v>0.5230212765957446</v>
      </c>
    </row>
    <row r="45" spans="3:5">
      <c r="C45" s="22"/>
      <c r="D45" s="22"/>
      <c r="E45" s="23"/>
    </row>
    <row r="46" spans="3:5">
      <c r="C46" s="22"/>
      <c r="D46" s="22"/>
      <c r="E46" s="23"/>
    </row>
    <row r="47" spans="3:5">
      <c r="C47" s="22"/>
      <c r="D47" s="22"/>
      <c r="E47" s="23"/>
    </row>
    <row r="48" spans="3:5">
      <c r="C48" s="22"/>
      <c r="D48" s="22"/>
      <c r="E48" s="23"/>
    </row>
  </sheetData>
  <mergeCells count="4">
    <mergeCell ref="C42:D42"/>
    <mergeCell ref="C43:D43"/>
    <mergeCell ref="C45:D48"/>
    <mergeCell ref="E45:E48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Instructions</vt:lpstr>
      <vt:lpstr>Turnover Cost Calculator</vt:lpstr>
      <vt:lpstr>ROI Table</vt:lpstr>
      <vt:lpstr>Position 1</vt:lpstr>
      <vt:lpstr>Position 2</vt:lpstr>
      <vt:lpstr>Position 3</vt:lpstr>
      <vt:lpstr>Instructions!Print_Area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Leann Anderson</cp:lastModifiedBy>
  <dcterms:created xsi:type="dcterms:W3CDTF">2019-01-08T00:09:38Z</dcterms:created>
  <dcterms:modified xsi:type="dcterms:W3CDTF">2022-03-11T00:11:15Z</dcterms:modified>
</cp:coreProperties>
</file>